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'1кв'!$A$1:$E$59</definedName>
    <definedName name="_xlnm.Print_Area" localSheetId="1">'2кв'!$A$1:$E$59</definedName>
    <definedName name="_xlnm.Print_Area" localSheetId="2">'3кв'!$A$1:$E$63</definedName>
    <definedName name="_xlnm.Print_Area" localSheetId="3">'4кв'!$A$1:$E$57</definedName>
    <definedName name="_xlnm.Print_Area" localSheetId="4">отчет!$A$1:$C$49</definedName>
  </definedNames>
  <calcPr calcId="152511"/>
</workbook>
</file>

<file path=xl/calcChain.xml><?xml version="1.0" encoding="utf-8"?>
<calcChain xmlns="http://schemas.openxmlformats.org/spreadsheetml/2006/main">
  <c r="C34" i="27" l="1"/>
  <c r="C36" i="27"/>
  <c r="C37" i="27"/>
  <c r="C35" i="27"/>
  <c r="C33" i="27"/>
  <c r="C32" i="27"/>
  <c r="C31" i="27"/>
  <c r="C28" i="27"/>
  <c r="C21" i="27"/>
  <c r="C22" i="27"/>
  <c r="C23" i="27"/>
  <c r="C24" i="27"/>
  <c r="C25" i="27"/>
  <c r="C26" i="27"/>
  <c r="C27" i="27"/>
  <c r="C20" i="27"/>
  <c r="C13" i="27"/>
  <c r="C17" i="27"/>
  <c r="C16" i="27"/>
  <c r="C14" i="27"/>
  <c r="C15" i="27"/>
  <c r="C6" i="27"/>
  <c r="B49" i="26"/>
  <c r="E29" i="26"/>
  <c r="E30" i="26"/>
  <c r="C45" i="27"/>
  <c r="E24" i="26"/>
  <c r="E22" i="26"/>
  <c r="C18" i="27" l="1"/>
  <c r="C29" i="27"/>
  <c r="E32" i="26"/>
  <c r="B55" i="26" s="1"/>
  <c r="C39" i="27"/>
  <c r="C40" i="27" s="1"/>
  <c r="B56" i="26"/>
  <c r="B62" i="25"/>
  <c r="B60" i="25" l="1"/>
  <c r="B59" i="25"/>
  <c r="E38" i="25"/>
  <c r="E36" i="25"/>
  <c r="E35" i="25"/>
  <c r="E31" i="25"/>
  <c r="B55" i="25" l="1"/>
  <c r="E24" i="25"/>
  <c r="E22" i="25"/>
  <c r="B61" i="25" l="1"/>
  <c r="B50" i="24"/>
  <c r="E33" i="24"/>
  <c r="E31" i="24"/>
  <c r="B56" i="24"/>
  <c r="B55" i="24"/>
  <c r="B54" i="24"/>
  <c r="E24" i="24"/>
  <c r="E22" i="24"/>
  <c r="B57" i="24" l="1"/>
  <c r="B58" i="24" s="1"/>
  <c r="E31" i="23"/>
  <c r="B56" i="23" l="1"/>
  <c r="B55" i="23"/>
  <c r="B54" i="23"/>
  <c r="E24" i="23"/>
  <c r="E22" i="23"/>
  <c r="E33" i="23" l="1"/>
  <c r="B57" i="23" s="1"/>
  <c r="B58" i="23" l="1"/>
</calcChain>
</file>

<file path=xl/sharedStrings.xml><?xml version="1.0" encoding="utf-8"?>
<sst xmlns="http://schemas.openxmlformats.org/spreadsheetml/2006/main" count="372" uniqueCount="136">
  <si>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</si>
  <si>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</si>
  <si>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</si>
  <si>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</si>
  <si>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</si>
  <si>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</si>
  <si>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</si>
  <si>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</si>
  <si>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</si>
  <si>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</si>
  <si>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</si>
  <si>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</si>
  <si>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</si>
  <si>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</si>
  <si>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</si>
  <si>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</si>
  <si>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</si>
  <si>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</si>
  <si>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</si>
  <si>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</si>
  <si>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</si>
  <si>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</si>
  <si>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</si>
  <si>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t>г. Россошь, ул. Правды, д. 10</t>
  </si>
  <si>
    <t>Стоимость материалов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</si>
  <si>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</si>
  <si>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Сергиенко В.М.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</si>
  <si>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</si>
  <si>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</si>
  <si>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</si>
  <si>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</si>
  <si>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0.5"/>
        <color theme="1"/>
        <rFont val="Times New Roman"/>
        <family val="1"/>
        <charset val="204"/>
      </rPr>
      <t xml:space="preserve">Сергиенко Валентины Михайловны </t>
    </r>
  </si>
  <si>
    <r>
      <t xml:space="preserve">являющегося собственником квартиры </t>
    </r>
    <r>
      <rPr>
        <u/>
        <sz val="10.5"/>
        <color theme="1"/>
        <rFont val="Times New Roman"/>
        <family val="1"/>
        <charset val="204"/>
      </rPr>
      <t xml:space="preserve">№5, </t>
    </r>
    <r>
      <rPr>
        <sz val="10.5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.5"/>
        <color theme="1"/>
        <rFont val="Times New Roman"/>
        <family val="1"/>
        <charset val="204"/>
      </rPr>
      <t>протокола общего собрания собственников №33 от 27.04.2015 г.</t>
    </r>
  </si>
  <si>
    <r>
      <t xml:space="preserve">с одной стороны, и </t>
    </r>
    <r>
      <rPr>
        <b/>
        <u/>
        <sz val="10.5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</si>
  <si>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0.5"/>
        <color theme="1"/>
        <rFont val="Times New Roman"/>
        <family val="1"/>
        <charset val="204"/>
      </rPr>
      <t xml:space="preserve">устава </t>
    </r>
    <r>
      <rPr>
        <sz val="10.5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</si>
  <si>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.5"/>
        <color theme="1"/>
        <rFont val="Times New Roman"/>
        <family val="1"/>
        <charset val="204"/>
      </rPr>
      <t>№32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</si>
  <si>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.5"/>
        <color theme="1"/>
        <rFont val="Times New Roman"/>
        <family val="1"/>
        <charset val="204"/>
      </rPr>
      <t xml:space="preserve"> №10</t>
    </r>
    <r>
      <rPr>
        <sz val="10.5"/>
        <color theme="1"/>
        <rFont val="Times New Roman"/>
        <family val="1"/>
        <charset val="204"/>
      </rPr>
      <t>, расположенном по адресу:</t>
    </r>
    <r>
      <rPr>
        <u/>
        <sz val="10.5"/>
        <color theme="1"/>
        <rFont val="Times New Roman"/>
        <family val="1"/>
        <charset val="204"/>
      </rPr>
      <t xml:space="preserve"> г. Россошь, ул. Правды</t>
    </r>
  </si>
  <si>
    <t xml:space="preserve">                                                              (указывается Ф.И.О. уполномоченного лица, должность)</t>
  </si>
  <si>
    <t>Расходы по содержанию и тек. Ремонту</t>
  </si>
  <si>
    <t xml:space="preserve">Расходы по управлению МКД </t>
  </si>
  <si>
    <t xml:space="preserve">по нежилым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</si>
  <si>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</si>
  <si>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</si>
  <si>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</si>
  <si>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</si>
  <si>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</si>
  <si>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</si>
  <si>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ИТОГО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</si>
  <si>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</si>
  <si>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</si>
  <si>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</si>
  <si>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</si>
  <si>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Sдома=4362,3+46,9 (не жилые)=4409,2 м2</t>
  </si>
  <si>
    <r>
      <t xml:space="preserve">именуемый в дальнейшем "Исполнитель", в лице </t>
    </r>
    <r>
      <rPr>
        <b/>
        <u/>
        <sz val="10.5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</si>
  <si>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0.5"/>
        <color theme="1"/>
        <rFont val="Times New Roman"/>
        <family val="1"/>
        <charset val="204"/>
      </rPr>
      <t>ООО ЖКХ "Локомотив", в лице директора Бовкун А.А.</t>
    </r>
  </si>
  <si>
    <t>4 квартал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</si>
  <si>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</si>
  <si>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</si>
  <si>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</si>
  <si>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</si>
  <si>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триста семьдесят тысяч пятьсот двадцать шесть рублей 68 копеек.</t>
  </si>
  <si>
    <t>Начислено по квитанциям 389939,82</t>
  </si>
  <si>
    <t>Ремонт тамбуров подъездов №3-6 (смета на 118 462,2 руб.)                   Списываем только стоимость мат-ов</t>
  </si>
  <si>
    <t>январь</t>
  </si>
  <si>
    <t>Покраска МАФ</t>
  </si>
  <si>
    <t>за 2 квартал 2024 года</t>
  </si>
  <si>
    <t>30.06.2024 г.</t>
  </si>
  <si>
    <t>2 квартал</t>
  </si>
  <si>
    <t>апрель</t>
  </si>
  <si>
    <t>ч/ч</t>
  </si>
  <si>
    <t>Поверка ОДПУ ТЭ,  ХВС</t>
  </si>
  <si>
    <t xml:space="preserve">           2. Всего за период с "01" 04 2024 г. по "30" 06 2024 г. выполнено работ (оказано услуг) на общую сумму триста сорок девять тысяч шестьсот тридцать шесть рублей 05 копеек.</t>
  </si>
  <si>
    <t>Начислено по квитанциям 386954,33</t>
  </si>
  <si>
    <t>за 3 квартал 2024 года</t>
  </si>
  <si>
    <t>30.09.2024 г.</t>
  </si>
  <si>
    <t>3 квартал</t>
  </si>
  <si>
    <t>S дома = 4362,3+46,9 (не жилые) = 4409,2 м2</t>
  </si>
  <si>
    <t xml:space="preserve">Замена стояка КНС в подвале  </t>
  </si>
  <si>
    <t>Покраска дверей входных (смета)</t>
  </si>
  <si>
    <t>Замена сцепки на  ГВС в подвале 1 шт. (кв.88)</t>
  </si>
  <si>
    <t>Ремонт асфальтирования проезжей части (кв.5)</t>
  </si>
  <si>
    <t>июль</t>
  </si>
  <si>
    <t>август</t>
  </si>
  <si>
    <t>сентябрь</t>
  </si>
  <si>
    <t>Частичный ремонт отопления в подвале (смета)</t>
  </si>
  <si>
    <t>Поверка ОДПУ ГВС</t>
  </si>
  <si>
    <t>Начислено по квитанциям 416002,81</t>
  </si>
  <si>
    <t>Покраска дверей входа в подвал (смета)</t>
  </si>
  <si>
    <t xml:space="preserve">           2. Всего за период с "01" 07 2024 г. по "30" 09 2024 г. выполнено работ (оказано услуг) на общую сумму четыреста тридцать восемь тысяч триста сорок восемь рублей 67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</si>
  <si>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</si>
  <si>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</si>
  <si>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</si>
  <si>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</si>
  <si>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</si>
  <si>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</si>
  <si>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</si>
  <si>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</si>
  <si>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</si>
  <si>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</si>
  <si>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</si>
  <si>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</si>
  <si>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</si>
  <si>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</si>
  <si>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</si>
  <si>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</si>
  <si>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</si>
  <si>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 xml:space="preserve">   * Поверка ОДПУ ГВС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</si>
  <si>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</si>
  <si>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</si>
  <si>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</si>
  <si>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</si>
  <si>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</si>
  <si>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</si>
  <si>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</si>
  <si>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</si>
  <si>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</si>
  <si>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</si>
  <si>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</si>
  <si>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 4 квартал 2024 года</t>
  </si>
  <si>
    <t>31.12.2024 г.</t>
  </si>
  <si>
    <t>Ремонт мягкой кровли (кв.5)</t>
  </si>
  <si>
    <t>октябрь</t>
  </si>
  <si>
    <t>Начислено по квитанциям 428980,55</t>
  </si>
  <si>
    <t>по ж.д. ул. Правды, д. 10</t>
  </si>
  <si>
    <t>Оплачено за не жилые помещения Почта</t>
  </si>
  <si>
    <t>Начислено всего 1 621 877,51</t>
  </si>
  <si>
    <t>* горячая вода на СОИ - 103431,53</t>
  </si>
  <si>
    <t>* водоотведение на СОИ- 26667,32</t>
  </si>
  <si>
    <t>* холодная вода на СОИ - 947,44</t>
  </si>
  <si>
    <t>* электроэнергия на СОИ- 51856,54</t>
  </si>
  <si>
    <t xml:space="preserve">           2. Всего за период с "01" 10 2024 г. по "31" 12 2024 г. выполнено работ (оказано услуг) на общую сумму четыреста шесть тысяч пятьсот тринадцать рублей 94 копейки.</t>
  </si>
  <si>
    <t>Непредвиденные работы 69 ч/ч</t>
  </si>
  <si>
    <t xml:space="preserve">   * Ремонт тамбуров подъездов №3-6 (смета на 118 462,2 руб.)                   Списываем только стоимость мат-ов</t>
  </si>
  <si>
    <t xml:space="preserve">   * Покраска дверей входных (смета)</t>
  </si>
  <si>
    <t xml:space="preserve">   * Покраска дверей входа в подвал (смета)</t>
  </si>
  <si>
    <t xml:space="preserve">   * Частичный ремонт отопления в подвале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</si>
</sst>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0.5"/>
      <color theme="1"/>
      <name val="Times New Roman"/>
      <family val="1"/>
      <charset val="204"/>
    </font>
    <font>
      <b/>
      <u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165" fontId="14" fillId="0" borderId="0"/>
  </cellStyleXfs>
  <cellXfs count="114">
    <xf numFmtId="0" fontId="0" fillId="0" borderId="0" xfId="0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0" xfId="0" applyNumberFormat="1" applyFont="1"/>
    <xf numFmtId="0" fontId="6" fillId="0" borderId="2" xfId="0" applyFont="1" applyBorder="1" applyAlignment="1">
      <alignment wrapText="1"/>
    </xf>
    <xf numFmtId="43" fontId="6" fillId="0" borderId="0" xfId="1" applyFont="1"/>
    <xf numFmtId="0" fontId="6" fillId="2" borderId="0" xfId="0" applyFont="1" applyFill="1"/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3" fontId="6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39" fontId="7" fillId="0" borderId="0" xfId="1" applyNumberFormat="1" applyFont="1"/>
    <xf numFmtId="164" fontId="7" fillId="0" borderId="0" xfId="1" applyNumberFormat="1" applyFont="1"/>
    <xf numFmtId="43" fontId="3" fillId="0" borderId="0" xfId="1" applyFont="1"/>
    <xf numFmtId="0" fontId="6" fillId="0" borderId="1" xfId="0" applyFont="1" applyBorder="1"/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0" xfId="0" applyNumberFormat="1" applyFont="1" applyFill="1"/>
    <xf numFmtId="0" fontId="3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0" xfId="0" applyFont="1"/>
    <xf numFmtId="0" fontId="7" fillId="0" borderId="1" xfId="0" applyFont="1" applyBorder="1"/>
    <xf numFmtId="0" fontId="13" fillId="0" borderId="0" xfId="0" applyFont="1"/>
    <xf numFmtId="164" fontId="13" fillId="0" borderId="0" xfId="1" applyNumberFormat="1" applyFont="1"/>
    <xf numFmtId="39" fontId="13" fillId="0" borderId="0" xfId="1" applyNumberFormat="1" applyFont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49" fontId="17" fillId="0" borderId="1" xfId="0" applyNumberFormat="1" applyFont="1" applyBorder="1"/>
    <xf numFmtId="166" fontId="19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17" fillId="0" borderId="0" xfId="0" applyFont="1" applyAlignment="1">
      <alignment horizontal="left"/>
    </xf>
    <xf numFmtId="49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/>
    <xf numFmtId="43" fontId="17" fillId="2" borderId="1" xfId="1" applyFont="1" applyFill="1" applyBorder="1" applyAlignment="1">
      <alignment horizontal="center"/>
    </xf>
    <xf numFmtId="164" fontId="17" fillId="0" borderId="0" xfId="1" applyNumberFormat="1" applyFont="1" applyBorder="1"/>
    <xf numFmtId="0" fontId="17" fillId="0" borderId="0" xfId="0" applyFont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4" fontId="17" fillId="0" borderId="0" xfId="0" applyNumberFormat="1" applyFont="1"/>
    <xf numFmtId="0" fontId="17" fillId="0" borderId="0" xfId="0" applyFont="1" applyBorder="1"/>
    <xf numFmtId="0" fontId="17" fillId="0" borderId="1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5" xfId="0" applyFont="1" applyBorder="1" applyAlignment="1">
      <alignment vertical="center" wrapText="1"/>
    </xf>
    <xf numFmtId="43" fontId="17" fillId="0" borderId="0" xfId="0" applyNumberFormat="1" applyFont="1"/>
    <xf numFmtId="49" fontId="17" fillId="0" borderId="4" xfId="0" applyNumberFormat="1" applyFont="1" applyBorder="1" applyAlignment="1">
      <alignment vertical="center" wrapText="1"/>
    </xf>
    <xf numFmtId="43" fontId="17" fillId="0" borderId="1" xfId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43" fontId="17" fillId="2" borderId="1" xfId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/>
    </xf>
    <xf numFmtId="43" fontId="19" fillId="0" borderId="1" xfId="1" applyFont="1" applyBorder="1" applyAlignment="1">
      <alignment horizontal="center"/>
    </xf>
    <xf numFmtId="164" fontId="19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/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22" zoomScaleSheetLayoutView="100" workbookViewId="0">
      <selection activeCell="A31" sqref="A31"/>
    </sheetView>
  </sheetViews>
  <sheetFormatPr defaultColWidth="9.140625" defaultRowHeight="13.5" x14ac:dyDescent="0.2"/>
  <cols>
    <col min="1" max="1" width="33.42578125" style="2" customWidth="1"/>
    <col min="2" max="2" width="20.28515625" style="2" customWidth="1"/>
    <col min="3" max="3" width="14.7109375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6.7109375" style="2" customWidth="1"/>
    <col min="9" max="16384" width="9.140625" style="2"/>
  </cols>
  <sheetData>
    <row r="1" spans="1:5" x14ac:dyDescent="0.2">
      <c r="A1" s="70" t="s">
        <v>11</v>
      </c>
      <c r="B1" s="70"/>
      <c r="C1" s="70"/>
      <c r="D1" s="70"/>
      <c r="E1" s="70"/>
    </row>
    <row r="2" spans="1:5" ht="27.75" customHeight="1" x14ac:dyDescent="0.2">
      <c r="A2" s="71" t="s">
        <v>12</v>
      </c>
      <c r="B2" s="72"/>
      <c r="C2" s="72"/>
      <c r="D2" s="72"/>
      <c r="E2" s="72"/>
    </row>
    <row r="3" spans="1:5" ht="14.25" x14ac:dyDescent="0.2">
      <c r="A3" s="73" t="s">
        <v>56</v>
      </c>
      <c r="B3" s="73"/>
      <c r="C3" s="73"/>
      <c r="D3" s="73"/>
      <c r="E3" s="73"/>
    </row>
    <row r="4" spans="1:5" ht="15.75" customHeight="1" x14ac:dyDescent="0.25">
      <c r="A4" s="26" t="s">
        <v>13</v>
      </c>
      <c r="B4" s="27"/>
      <c r="C4" s="27"/>
      <c r="D4" s="33"/>
      <c r="E4" s="34" t="s">
        <v>57</v>
      </c>
    </row>
    <row r="5" spans="1:5" x14ac:dyDescent="0.2">
      <c r="A5" s="32"/>
      <c r="B5" s="3"/>
      <c r="C5" s="3"/>
      <c r="D5" s="3"/>
      <c r="E5" s="3"/>
    </row>
    <row r="6" spans="1:5" ht="10.5" customHeight="1" x14ac:dyDescent="0.2">
      <c r="A6" s="62" t="s">
        <v>0</v>
      </c>
      <c r="B6" s="62"/>
      <c r="C6" s="62"/>
      <c r="D6" s="62"/>
      <c r="E6" s="62"/>
    </row>
    <row r="7" spans="1:5" ht="15" customHeight="1" x14ac:dyDescent="0.2">
      <c r="A7" s="74" t="s">
        <v>23</v>
      </c>
      <c r="B7" s="74"/>
      <c r="C7" s="74"/>
      <c r="D7" s="74"/>
      <c r="E7" s="74"/>
    </row>
    <row r="8" spans="1:5" x14ac:dyDescent="0.2">
      <c r="A8" s="66" t="s">
        <v>1</v>
      </c>
      <c r="B8" s="66"/>
      <c r="C8" s="66"/>
      <c r="D8" s="66"/>
      <c r="E8" s="66"/>
    </row>
    <row r="9" spans="1:5" ht="13.5" customHeight="1" x14ac:dyDescent="0.2">
      <c r="A9" s="62" t="s">
        <v>31</v>
      </c>
      <c r="B9" s="62"/>
      <c r="C9" s="62"/>
      <c r="D9" s="62"/>
      <c r="E9" s="62"/>
    </row>
    <row r="10" spans="1:5" ht="27" customHeight="1" x14ac:dyDescent="0.2">
      <c r="A10" s="75" t="s">
        <v>14</v>
      </c>
      <c r="B10" s="75"/>
      <c r="C10" s="75"/>
      <c r="D10" s="75"/>
      <c r="E10" s="75"/>
    </row>
    <row r="11" spans="1:5" ht="28.5" customHeight="1" x14ac:dyDescent="0.2">
      <c r="A11" s="62" t="s">
        <v>32</v>
      </c>
      <c r="B11" s="62"/>
      <c r="C11" s="62"/>
      <c r="D11" s="62"/>
      <c r="E11" s="62"/>
    </row>
    <row r="12" spans="1:5" ht="17.25" customHeight="1" x14ac:dyDescent="0.2">
      <c r="A12" s="66" t="s">
        <v>15</v>
      </c>
      <c r="B12" s="66"/>
      <c r="C12" s="66"/>
      <c r="D12" s="66"/>
      <c r="E12" s="66"/>
    </row>
    <row r="13" spans="1:5" ht="12.75" customHeight="1" x14ac:dyDescent="0.2">
      <c r="A13" s="62" t="s">
        <v>33</v>
      </c>
      <c r="B13" s="62"/>
      <c r="C13" s="62"/>
      <c r="D13" s="62"/>
      <c r="E13" s="62"/>
    </row>
    <row r="14" spans="1:5" ht="15.75" customHeight="1" x14ac:dyDescent="0.2">
      <c r="A14" s="66" t="s">
        <v>2</v>
      </c>
      <c r="B14" s="66"/>
      <c r="C14" s="66"/>
      <c r="D14" s="66"/>
      <c r="E14" s="66"/>
    </row>
    <row r="15" spans="1:5" ht="16.5" customHeight="1" x14ac:dyDescent="0.2">
      <c r="A15" s="62" t="s">
        <v>53</v>
      </c>
      <c r="B15" s="62"/>
      <c r="C15" s="62"/>
      <c r="D15" s="62"/>
      <c r="E15" s="62"/>
    </row>
    <row r="16" spans="1:5" ht="16.899999999999999" customHeight="1" x14ac:dyDescent="0.2">
      <c r="A16" s="67" t="s">
        <v>37</v>
      </c>
      <c r="B16" s="67"/>
      <c r="C16" s="67"/>
      <c r="D16" s="67"/>
      <c r="E16" s="67"/>
    </row>
    <row r="17" spans="1:7" ht="27.75" customHeight="1" x14ac:dyDescent="0.2">
      <c r="A17" s="62" t="s">
        <v>34</v>
      </c>
      <c r="B17" s="62"/>
      <c r="C17" s="62"/>
      <c r="D17" s="62"/>
      <c r="E17" s="62"/>
    </row>
    <row r="18" spans="1:7" ht="56.25" customHeight="1" x14ac:dyDescent="0.2">
      <c r="A18" s="62" t="s">
        <v>35</v>
      </c>
      <c r="B18" s="62"/>
      <c r="C18" s="62"/>
      <c r="D18" s="62"/>
      <c r="E18" s="62"/>
    </row>
    <row r="19" spans="1:7" ht="27" customHeight="1" x14ac:dyDescent="0.2">
      <c r="A19" s="68" t="s">
        <v>36</v>
      </c>
      <c r="B19" s="68"/>
      <c r="C19" s="68"/>
      <c r="D19" s="68"/>
      <c r="E19" s="68"/>
    </row>
    <row r="20" spans="1:7" x14ac:dyDescent="0.2">
      <c r="A20" s="68"/>
      <c r="B20" s="68"/>
      <c r="C20" s="68"/>
      <c r="D20" s="68"/>
      <c r="E20" s="68"/>
      <c r="F20" s="4">
        <v>4409.2</v>
      </c>
      <c r="G20" s="2">
        <v>3</v>
      </c>
    </row>
    <row r="21" spans="1:7" ht="121.5" x14ac:dyDescent="0.2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21" t="s">
        <v>43</v>
      </c>
      <c r="B22" s="15" t="s">
        <v>42</v>
      </c>
      <c r="C22" s="16" t="s">
        <v>4</v>
      </c>
      <c r="D22" s="16">
        <v>15.83</v>
      </c>
      <c r="E22" s="6">
        <f>D22*F20*G20</f>
        <v>209392.908</v>
      </c>
      <c r="G22" s="7"/>
    </row>
    <row r="23" spans="1:7" ht="38.25" x14ac:dyDescent="0.2">
      <c r="A23" s="14" t="s">
        <v>20</v>
      </c>
      <c r="B23" s="15" t="s">
        <v>21</v>
      </c>
      <c r="C23" s="16" t="s">
        <v>4</v>
      </c>
      <c r="D23" s="16">
        <v>0</v>
      </c>
      <c r="E23" s="6">
        <v>0</v>
      </c>
      <c r="G23" s="7"/>
    </row>
    <row r="24" spans="1:7" ht="15" x14ac:dyDescent="0.2">
      <c r="A24" s="14" t="s">
        <v>39</v>
      </c>
      <c r="B24" s="15" t="s">
        <v>22</v>
      </c>
      <c r="C24" s="16" t="s">
        <v>4</v>
      </c>
      <c r="D24" s="16">
        <v>6.06</v>
      </c>
      <c r="E24" s="6">
        <f>D24*F20*G20</f>
        <v>80159.255999999994</v>
      </c>
      <c r="G24" s="7"/>
    </row>
    <row r="25" spans="1:7" ht="15" x14ac:dyDescent="0.2">
      <c r="A25" s="14" t="s">
        <v>49</v>
      </c>
      <c r="B25" s="15" t="s">
        <v>55</v>
      </c>
      <c r="C25" s="5" t="s">
        <v>25</v>
      </c>
      <c r="D25" s="5"/>
      <c r="E25" s="6">
        <v>34867.72</v>
      </c>
      <c r="G25" s="7"/>
    </row>
    <row r="26" spans="1:7" ht="15" x14ac:dyDescent="0.2">
      <c r="A26" s="14" t="s">
        <v>50</v>
      </c>
      <c r="B26" s="15" t="s">
        <v>55</v>
      </c>
      <c r="C26" s="5" t="s">
        <v>25</v>
      </c>
      <c r="D26" s="5"/>
      <c r="E26" s="6">
        <v>13303.55</v>
      </c>
      <c r="G26" s="7"/>
    </row>
    <row r="27" spans="1:7" ht="15" x14ac:dyDescent="0.2">
      <c r="A27" s="14" t="s">
        <v>51</v>
      </c>
      <c r="B27" s="15" t="s">
        <v>55</v>
      </c>
      <c r="C27" s="5" t="s">
        <v>25</v>
      </c>
      <c r="D27" s="5"/>
      <c r="E27" s="6">
        <v>8655.2999999999993</v>
      </c>
      <c r="G27" s="7"/>
    </row>
    <row r="28" spans="1:7" ht="15" x14ac:dyDescent="0.2">
      <c r="A28" s="14" t="s">
        <v>48</v>
      </c>
      <c r="B28" s="15" t="s">
        <v>55</v>
      </c>
      <c r="C28" s="5" t="s">
        <v>25</v>
      </c>
      <c r="D28" s="5"/>
      <c r="E28" s="6">
        <v>28.49</v>
      </c>
      <c r="G28" s="7"/>
    </row>
    <row r="29" spans="1:7" ht="15" x14ac:dyDescent="0.2">
      <c r="A29" s="14" t="s">
        <v>24</v>
      </c>
      <c r="B29" s="15" t="s">
        <v>55</v>
      </c>
      <c r="C29" s="5" t="s">
        <v>25</v>
      </c>
      <c r="D29" s="5"/>
      <c r="E29" s="19">
        <v>3101.42</v>
      </c>
      <c r="G29" s="7"/>
    </row>
    <row r="30" spans="1:7" s="44" customFormat="1" ht="60" x14ac:dyDescent="0.25">
      <c r="A30" s="40" t="s">
        <v>58</v>
      </c>
      <c r="B30" s="41" t="s">
        <v>59</v>
      </c>
      <c r="C30" s="42" t="s">
        <v>25</v>
      </c>
      <c r="D30" s="42"/>
      <c r="E30" s="43">
        <v>1866</v>
      </c>
    </row>
    <row r="31" spans="1:7" s="13" customFormat="1" ht="60" x14ac:dyDescent="0.2">
      <c r="A31" s="35" t="s">
        <v>62</v>
      </c>
      <c r="B31" s="36" t="s">
        <v>63</v>
      </c>
      <c r="C31" s="37" t="s">
        <v>25</v>
      </c>
      <c r="D31" s="37"/>
      <c r="E31" s="38">
        <f>43829.07-24677.03</f>
        <v>19152.04</v>
      </c>
      <c r="G31" s="39"/>
    </row>
    <row r="32" spans="1:7" ht="15" x14ac:dyDescent="0.25">
      <c r="A32" s="28"/>
      <c r="B32" s="15"/>
      <c r="C32" s="5"/>
      <c r="D32" s="29"/>
      <c r="E32" s="6"/>
      <c r="G32" s="7"/>
    </row>
    <row r="33" spans="1:8" x14ac:dyDescent="0.2">
      <c r="A33" s="25" t="s">
        <v>47</v>
      </c>
      <c r="B33" s="8"/>
      <c r="C33" s="8"/>
      <c r="D33" s="8"/>
      <c r="E33" s="9">
        <f>SUM(E22:E32)</f>
        <v>370526.68399999989</v>
      </c>
    </row>
    <row r="34" spans="1:8" s="13" customFormat="1" ht="16.149999999999999" customHeight="1" x14ac:dyDescent="0.2">
      <c r="A34" s="2"/>
      <c r="B34" s="2"/>
      <c r="C34" s="2"/>
      <c r="D34" s="2"/>
      <c r="E34" s="2"/>
    </row>
    <row r="35" spans="1:8" ht="29.25" customHeight="1" x14ac:dyDescent="0.25">
      <c r="A35" s="69" t="s">
        <v>60</v>
      </c>
      <c r="B35" s="69"/>
      <c r="C35" s="69"/>
      <c r="D35" s="69"/>
      <c r="E35" s="69"/>
    </row>
    <row r="36" spans="1:8" x14ac:dyDescent="0.2">
      <c r="A36" s="62" t="s">
        <v>19</v>
      </c>
      <c r="B36" s="62"/>
      <c r="C36" s="62"/>
      <c r="D36" s="62"/>
      <c r="E36" s="62"/>
      <c r="F36" s="1"/>
      <c r="G36" s="1"/>
      <c r="H36" s="10"/>
    </row>
    <row r="37" spans="1:8" x14ac:dyDescent="0.2">
      <c r="A37" s="62" t="s">
        <v>18</v>
      </c>
      <c r="B37" s="62"/>
      <c r="C37" s="62"/>
      <c r="D37" s="62"/>
      <c r="E37" s="62"/>
    </row>
    <row r="38" spans="1:8" x14ac:dyDescent="0.2">
      <c r="A38" s="62" t="s">
        <v>27</v>
      </c>
      <c r="B38" s="62"/>
      <c r="C38" s="62"/>
      <c r="D38" s="62"/>
      <c r="E38" s="62"/>
    </row>
    <row r="39" spans="1:8" x14ac:dyDescent="0.2">
      <c r="A39" s="30"/>
      <c r="B39" s="30"/>
      <c r="C39" s="30"/>
      <c r="D39" s="30"/>
      <c r="E39" s="30"/>
    </row>
    <row r="40" spans="1:8" x14ac:dyDescent="0.2">
      <c r="A40" s="30"/>
      <c r="B40" s="30"/>
      <c r="C40" s="30"/>
      <c r="D40" s="30"/>
      <c r="E40" s="30"/>
    </row>
    <row r="41" spans="1:8" x14ac:dyDescent="0.2">
      <c r="A41" s="65" t="s">
        <v>5</v>
      </c>
      <c r="B41" s="65"/>
      <c r="C41" s="65"/>
      <c r="D41" s="65"/>
      <c r="E41" s="65"/>
    </row>
    <row r="42" spans="1:8" x14ac:dyDescent="0.2">
      <c r="A42" s="62" t="s">
        <v>16</v>
      </c>
      <c r="B42" s="62"/>
      <c r="C42" s="62"/>
      <c r="D42" s="62"/>
      <c r="E42" s="62"/>
    </row>
    <row r="43" spans="1:8" x14ac:dyDescent="0.2">
      <c r="A43" s="63" t="s">
        <v>54</v>
      </c>
      <c r="B43" s="63"/>
      <c r="C43" s="63"/>
      <c r="D43" s="63"/>
      <c r="E43" s="11"/>
    </row>
    <row r="44" spans="1:8" x14ac:dyDescent="0.2">
      <c r="B44" s="64" t="s">
        <v>17</v>
      </c>
      <c r="C44" s="64"/>
      <c r="D44" s="64"/>
      <c r="E44" s="31" t="s">
        <v>6</v>
      </c>
    </row>
    <row r="45" spans="1:8" x14ac:dyDescent="0.2">
      <c r="A45" s="32"/>
      <c r="B45" s="32"/>
      <c r="C45" s="32"/>
      <c r="D45" s="32"/>
      <c r="E45" s="32"/>
    </row>
    <row r="46" spans="1:8" x14ac:dyDescent="0.2">
      <c r="A46" s="63" t="s">
        <v>26</v>
      </c>
      <c r="B46" s="63"/>
      <c r="C46" s="63"/>
      <c r="D46" s="63"/>
      <c r="E46" s="11"/>
    </row>
    <row r="47" spans="1:8" x14ac:dyDescent="0.2">
      <c r="B47" s="64" t="s">
        <v>17</v>
      </c>
      <c r="C47" s="64"/>
      <c r="D47" s="64"/>
      <c r="E47" s="31" t="s">
        <v>6</v>
      </c>
    </row>
    <row r="48" spans="1:8" x14ac:dyDescent="0.2">
      <c r="A48" s="2" t="s">
        <v>52</v>
      </c>
    </row>
    <row r="49" spans="1:2" x14ac:dyDescent="0.2">
      <c r="A49" s="1" t="s">
        <v>28</v>
      </c>
    </row>
    <row r="50" spans="1:2" ht="15" x14ac:dyDescent="0.25">
      <c r="A50" s="17" t="s">
        <v>41</v>
      </c>
      <c r="B50" s="23">
        <v>-31808.11</v>
      </c>
    </row>
    <row r="51" spans="1:2" x14ac:dyDescent="0.2">
      <c r="A51" s="20" t="s">
        <v>61</v>
      </c>
      <c r="B51" s="12"/>
    </row>
    <row r="52" spans="1:2" ht="15" x14ac:dyDescent="0.25">
      <c r="A52" s="17" t="s">
        <v>29</v>
      </c>
      <c r="B52" s="12">
        <v>387693.41</v>
      </c>
    </row>
    <row r="53" spans="1:2" ht="15" x14ac:dyDescent="0.25">
      <c r="A53" s="17" t="s">
        <v>40</v>
      </c>
      <c r="B53" s="12">
        <v>1389.62</v>
      </c>
    </row>
    <row r="54" spans="1:2" ht="15" x14ac:dyDescent="0.25">
      <c r="A54" s="17" t="s">
        <v>45</v>
      </c>
      <c r="B54" s="24">
        <f>350*3</f>
        <v>1050</v>
      </c>
    </row>
    <row r="55" spans="1:2" ht="15" x14ac:dyDescent="0.25">
      <c r="A55" s="17" t="s">
        <v>44</v>
      </c>
      <c r="B55" s="24">
        <f>3*330</f>
        <v>990</v>
      </c>
    </row>
    <row r="56" spans="1:2" ht="15" x14ac:dyDescent="0.25">
      <c r="A56" s="17" t="s">
        <v>46</v>
      </c>
      <c r="B56" s="24">
        <f>3*300</f>
        <v>900</v>
      </c>
    </row>
    <row r="57" spans="1:2" ht="30" x14ac:dyDescent="0.25">
      <c r="A57" s="18" t="s">
        <v>38</v>
      </c>
      <c r="B57" s="12">
        <f>E33</f>
        <v>370526.68399999989</v>
      </c>
    </row>
    <row r="58" spans="1:2" x14ac:dyDescent="0.2">
      <c r="A58" s="1" t="s">
        <v>30</v>
      </c>
      <c r="B58" s="22">
        <f>B50+B52+B53+B54+B55+B56-B57</f>
        <v>-10311.763999999908</v>
      </c>
    </row>
    <row r="59" spans="1:2" x14ac:dyDescent="0.2">
      <c r="B59" s="2" t="s">
        <v>16</v>
      </c>
    </row>
    <row r="61" spans="1:2" x14ac:dyDescent="0.2">
      <c r="B61" s="2">
        <v>-31808.11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41:E41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2:E42"/>
    <mergeCell ref="A43:D43"/>
    <mergeCell ref="B44:D44"/>
    <mergeCell ref="A46:D46"/>
    <mergeCell ref="B47:D4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34" zoomScaleSheetLayoutView="100" workbookViewId="0">
      <selection activeCell="A30" sqref="A30"/>
    </sheetView>
  </sheetViews>
  <sheetFormatPr defaultColWidth="9.140625" defaultRowHeight="13.5" x14ac:dyDescent="0.2"/>
  <cols>
    <col min="1" max="1" width="33.42578125" style="2" customWidth="1"/>
    <col min="2" max="2" width="20.28515625" style="2" customWidth="1"/>
    <col min="3" max="3" width="14.7109375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6.7109375" style="2" customWidth="1"/>
    <col min="9" max="16384" width="9.140625" style="2"/>
  </cols>
  <sheetData>
    <row r="1" spans="1:5" x14ac:dyDescent="0.2">
      <c r="A1" s="70" t="s">
        <v>11</v>
      </c>
      <c r="B1" s="70"/>
      <c r="C1" s="70"/>
      <c r="D1" s="70"/>
      <c r="E1" s="70"/>
    </row>
    <row r="2" spans="1:5" ht="27.75" customHeight="1" x14ac:dyDescent="0.2">
      <c r="A2" s="71" t="s">
        <v>12</v>
      </c>
      <c r="B2" s="72"/>
      <c r="C2" s="72"/>
      <c r="D2" s="72"/>
      <c r="E2" s="72"/>
    </row>
    <row r="3" spans="1:5" ht="14.25" x14ac:dyDescent="0.2">
      <c r="A3" s="73" t="s">
        <v>65</v>
      </c>
      <c r="B3" s="73"/>
      <c r="C3" s="73"/>
      <c r="D3" s="73"/>
      <c r="E3" s="73"/>
    </row>
    <row r="4" spans="1:5" ht="15.75" customHeight="1" x14ac:dyDescent="0.25">
      <c r="A4" s="26" t="s">
        <v>13</v>
      </c>
      <c r="B4" s="27"/>
      <c r="C4" s="27"/>
      <c r="D4" s="33"/>
      <c r="E4" s="34" t="s">
        <v>66</v>
      </c>
    </row>
    <row r="5" spans="1:5" x14ac:dyDescent="0.2">
      <c r="A5" s="47"/>
      <c r="B5" s="3"/>
      <c r="C5" s="3"/>
      <c r="D5" s="3"/>
      <c r="E5" s="3"/>
    </row>
    <row r="6" spans="1:5" ht="10.5" customHeight="1" x14ac:dyDescent="0.2">
      <c r="A6" s="62" t="s">
        <v>0</v>
      </c>
      <c r="B6" s="62"/>
      <c r="C6" s="62"/>
      <c r="D6" s="62"/>
      <c r="E6" s="62"/>
    </row>
    <row r="7" spans="1:5" ht="15" customHeight="1" x14ac:dyDescent="0.2">
      <c r="A7" s="74" t="s">
        <v>23</v>
      </c>
      <c r="B7" s="74"/>
      <c r="C7" s="74"/>
      <c r="D7" s="74"/>
      <c r="E7" s="74"/>
    </row>
    <row r="8" spans="1:5" x14ac:dyDescent="0.2">
      <c r="A8" s="66" t="s">
        <v>1</v>
      </c>
      <c r="B8" s="66"/>
      <c r="C8" s="66"/>
      <c r="D8" s="66"/>
      <c r="E8" s="66"/>
    </row>
    <row r="9" spans="1:5" ht="13.5" customHeight="1" x14ac:dyDescent="0.2">
      <c r="A9" s="62" t="s">
        <v>31</v>
      </c>
      <c r="B9" s="62"/>
      <c r="C9" s="62"/>
      <c r="D9" s="62"/>
      <c r="E9" s="62"/>
    </row>
    <row r="10" spans="1:5" ht="27" customHeight="1" x14ac:dyDescent="0.2">
      <c r="A10" s="75" t="s">
        <v>14</v>
      </c>
      <c r="B10" s="75"/>
      <c r="C10" s="75"/>
      <c r="D10" s="75"/>
      <c r="E10" s="75"/>
    </row>
    <row r="11" spans="1:5" ht="28.5" customHeight="1" x14ac:dyDescent="0.2">
      <c r="A11" s="62" t="s">
        <v>32</v>
      </c>
      <c r="B11" s="62"/>
      <c r="C11" s="62"/>
      <c r="D11" s="62"/>
      <c r="E11" s="62"/>
    </row>
    <row r="12" spans="1:5" ht="17.25" customHeight="1" x14ac:dyDescent="0.2">
      <c r="A12" s="66" t="s">
        <v>15</v>
      </c>
      <c r="B12" s="66"/>
      <c r="C12" s="66"/>
      <c r="D12" s="66"/>
      <c r="E12" s="66"/>
    </row>
    <row r="13" spans="1:5" ht="12.75" customHeight="1" x14ac:dyDescent="0.2">
      <c r="A13" s="62" t="s">
        <v>33</v>
      </c>
      <c r="B13" s="62"/>
      <c r="C13" s="62"/>
      <c r="D13" s="62"/>
      <c r="E13" s="62"/>
    </row>
    <row r="14" spans="1:5" ht="15.75" customHeight="1" x14ac:dyDescent="0.2">
      <c r="A14" s="66" t="s">
        <v>2</v>
      </c>
      <c r="B14" s="66"/>
      <c r="C14" s="66"/>
      <c r="D14" s="66"/>
      <c r="E14" s="66"/>
    </row>
    <row r="15" spans="1:5" ht="16.5" customHeight="1" x14ac:dyDescent="0.2">
      <c r="A15" s="62" t="s">
        <v>53</v>
      </c>
      <c r="B15" s="62"/>
      <c r="C15" s="62"/>
      <c r="D15" s="62"/>
      <c r="E15" s="62"/>
    </row>
    <row r="16" spans="1:5" ht="16.899999999999999" customHeight="1" x14ac:dyDescent="0.2">
      <c r="A16" s="67" t="s">
        <v>37</v>
      </c>
      <c r="B16" s="67"/>
      <c r="C16" s="67"/>
      <c r="D16" s="67"/>
      <c r="E16" s="67"/>
    </row>
    <row r="17" spans="1:7" ht="27.75" customHeight="1" x14ac:dyDescent="0.2">
      <c r="A17" s="62" t="s">
        <v>34</v>
      </c>
      <c r="B17" s="62"/>
      <c r="C17" s="62"/>
      <c r="D17" s="62"/>
      <c r="E17" s="62"/>
    </row>
    <row r="18" spans="1:7" ht="56.25" customHeight="1" x14ac:dyDescent="0.2">
      <c r="A18" s="62" t="s">
        <v>35</v>
      </c>
      <c r="B18" s="62"/>
      <c r="C18" s="62"/>
      <c r="D18" s="62"/>
      <c r="E18" s="62"/>
    </row>
    <row r="19" spans="1:7" ht="27" customHeight="1" x14ac:dyDescent="0.2">
      <c r="A19" s="68" t="s">
        <v>36</v>
      </c>
      <c r="B19" s="68"/>
      <c r="C19" s="68"/>
      <c r="D19" s="68"/>
      <c r="E19" s="68"/>
    </row>
    <row r="20" spans="1:7" x14ac:dyDescent="0.2">
      <c r="A20" s="68"/>
      <c r="B20" s="68"/>
      <c r="C20" s="68"/>
      <c r="D20" s="68"/>
      <c r="E20" s="68"/>
      <c r="F20" s="4">
        <v>4409.2</v>
      </c>
      <c r="G20" s="2">
        <v>3</v>
      </c>
    </row>
    <row r="21" spans="1:7" ht="121.5" x14ac:dyDescent="0.2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21" t="s">
        <v>43</v>
      </c>
      <c r="B22" s="15" t="s">
        <v>42</v>
      </c>
      <c r="C22" s="16" t="s">
        <v>4</v>
      </c>
      <c r="D22" s="16">
        <v>15.83</v>
      </c>
      <c r="E22" s="6">
        <f>D22*F20*G20</f>
        <v>209392.908</v>
      </c>
      <c r="G22" s="7"/>
    </row>
    <row r="23" spans="1:7" ht="38.25" x14ac:dyDescent="0.2">
      <c r="A23" s="14" t="s">
        <v>20</v>
      </c>
      <c r="B23" s="15" t="s">
        <v>21</v>
      </c>
      <c r="C23" s="16" t="s">
        <v>4</v>
      </c>
      <c r="D23" s="16">
        <v>0</v>
      </c>
      <c r="E23" s="6">
        <v>0</v>
      </c>
      <c r="G23" s="7"/>
    </row>
    <row r="24" spans="1:7" ht="15" x14ac:dyDescent="0.2">
      <c r="A24" s="14" t="s">
        <v>39</v>
      </c>
      <c r="B24" s="15" t="s">
        <v>22</v>
      </c>
      <c r="C24" s="16" t="s">
        <v>4</v>
      </c>
      <c r="D24" s="16">
        <v>6.06</v>
      </c>
      <c r="E24" s="6">
        <f>D24*F20*G20</f>
        <v>80159.255999999994</v>
      </c>
      <c r="G24" s="7"/>
    </row>
    <row r="25" spans="1:7" ht="15" x14ac:dyDescent="0.2">
      <c r="A25" s="14" t="s">
        <v>49</v>
      </c>
      <c r="B25" s="15" t="s">
        <v>67</v>
      </c>
      <c r="C25" s="5" t="s">
        <v>25</v>
      </c>
      <c r="D25" s="5"/>
      <c r="E25" s="6">
        <v>23681.73</v>
      </c>
      <c r="G25" s="7"/>
    </row>
    <row r="26" spans="1:7" ht="15" x14ac:dyDescent="0.2">
      <c r="A26" s="14" t="s">
        <v>50</v>
      </c>
      <c r="B26" s="15" t="s">
        <v>67</v>
      </c>
      <c r="C26" s="5" t="s">
        <v>25</v>
      </c>
      <c r="D26" s="5"/>
      <c r="E26" s="6">
        <v>10543.9</v>
      </c>
      <c r="G26" s="7"/>
    </row>
    <row r="27" spans="1:7" ht="15" x14ac:dyDescent="0.2">
      <c r="A27" s="14" t="s">
        <v>51</v>
      </c>
      <c r="B27" s="15" t="s">
        <v>67</v>
      </c>
      <c r="C27" s="5" t="s">
        <v>25</v>
      </c>
      <c r="D27" s="5"/>
      <c r="E27" s="6">
        <v>6033.3</v>
      </c>
      <c r="G27" s="7"/>
    </row>
    <row r="28" spans="1:7" ht="15" x14ac:dyDescent="0.2">
      <c r="A28" s="14" t="s">
        <v>48</v>
      </c>
      <c r="B28" s="15" t="s">
        <v>67</v>
      </c>
      <c r="C28" s="5" t="s">
        <v>25</v>
      </c>
      <c r="D28" s="5"/>
      <c r="E28" s="6">
        <v>118.2</v>
      </c>
      <c r="G28" s="7"/>
    </row>
    <row r="29" spans="1:7" ht="15" x14ac:dyDescent="0.2">
      <c r="A29" s="14" t="s">
        <v>24</v>
      </c>
      <c r="B29" s="15" t="s">
        <v>67</v>
      </c>
      <c r="C29" s="5" t="s">
        <v>25</v>
      </c>
      <c r="D29" s="5"/>
      <c r="E29" s="19">
        <v>5605.36</v>
      </c>
      <c r="G29" s="7"/>
    </row>
    <row r="30" spans="1:7" ht="15" x14ac:dyDescent="0.2">
      <c r="A30" s="51" t="s">
        <v>70</v>
      </c>
      <c r="B30" s="52" t="s">
        <v>67</v>
      </c>
      <c r="C30" s="53" t="s">
        <v>25</v>
      </c>
      <c r="D30" s="53"/>
      <c r="E30" s="19">
        <v>8900</v>
      </c>
      <c r="G30" s="7"/>
    </row>
    <row r="31" spans="1:7" s="44" customFormat="1" ht="15" x14ac:dyDescent="0.25">
      <c r="A31" s="40" t="s">
        <v>64</v>
      </c>
      <c r="B31" s="41" t="s">
        <v>68</v>
      </c>
      <c r="C31" s="42" t="s">
        <v>69</v>
      </c>
      <c r="D31" s="42">
        <v>20</v>
      </c>
      <c r="E31" s="43">
        <f>D31*260.07</f>
        <v>5201.3999999999996</v>
      </c>
    </row>
    <row r="32" spans="1:7" ht="15" x14ac:dyDescent="0.25">
      <c r="A32" s="28"/>
      <c r="B32" s="15"/>
      <c r="C32" s="5"/>
      <c r="D32" s="29"/>
      <c r="E32" s="6"/>
      <c r="G32" s="7"/>
    </row>
    <row r="33" spans="1:8" x14ac:dyDescent="0.2">
      <c r="A33" s="25" t="s">
        <v>47</v>
      </c>
      <c r="B33" s="8"/>
      <c r="C33" s="8"/>
      <c r="D33" s="8"/>
      <c r="E33" s="9">
        <f>SUM(E22:E32)</f>
        <v>349636.054</v>
      </c>
    </row>
    <row r="34" spans="1:8" s="13" customFormat="1" ht="16.149999999999999" customHeight="1" x14ac:dyDescent="0.2">
      <c r="A34" s="2"/>
      <c r="B34" s="2"/>
      <c r="C34" s="2"/>
      <c r="D34" s="2"/>
      <c r="E34" s="2"/>
    </row>
    <row r="35" spans="1:8" ht="29.25" customHeight="1" x14ac:dyDescent="0.25">
      <c r="A35" s="69" t="s">
        <v>71</v>
      </c>
      <c r="B35" s="69"/>
      <c r="C35" s="69"/>
      <c r="D35" s="69"/>
      <c r="E35" s="69"/>
    </row>
    <row r="36" spans="1:8" x14ac:dyDescent="0.2">
      <c r="A36" s="62" t="s">
        <v>19</v>
      </c>
      <c r="B36" s="62"/>
      <c r="C36" s="62"/>
      <c r="D36" s="62"/>
      <c r="E36" s="62"/>
      <c r="F36" s="1"/>
      <c r="G36" s="1"/>
      <c r="H36" s="10"/>
    </row>
    <row r="37" spans="1:8" x14ac:dyDescent="0.2">
      <c r="A37" s="62" t="s">
        <v>18</v>
      </c>
      <c r="B37" s="62"/>
      <c r="C37" s="62"/>
      <c r="D37" s="62"/>
      <c r="E37" s="62"/>
    </row>
    <row r="38" spans="1:8" x14ac:dyDescent="0.2">
      <c r="A38" s="62" t="s">
        <v>27</v>
      </c>
      <c r="B38" s="62"/>
      <c r="C38" s="62"/>
      <c r="D38" s="62"/>
      <c r="E38" s="62"/>
    </row>
    <row r="39" spans="1:8" x14ac:dyDescent="0.2">
      <c r="A39" s="45"/>
      <c r="B39" s="45"/>
      <c r="C39" s="45"/>
      <c r="D39" s="45"/>
      <c r="E39" s="45"/>
    </row>
    <row r="40" spans="1:8" x14ac:dyDescent="0.2">
      <c r="A40" s="45"/>
      <c r="B40" s="45"/>
      <c r="C40" s="45"/>
      <c r="D40" s="45"/>
      <c r="E40" s="45"/>
    </row>
    <row r="41" spans="1:8" x14ac:dyDescent="0.2">
      <c r="A41" s="65" t="s">
        <v>5</v>
      </c>
      <c r="B41" s="65"/>
      <c r="C41" s="65"/>
      <c r="D41" s="65"/>
      <c r="E41" s="65"/>
    </row>
    <row r="42" spans="1:8" x14ac:dyDescent="0.2">
      <c r="A42" s="62" t="s">
        <v>16</v>
      </c>
      <c r="B42" s="62"/>
      <c r="C42" s="62"/>
      <c r="D42" s="62"/>
      <c r="E42" s="62"/>
    </row>
    <row r="43" spans="1:8" x14ac:dyDescent="0.2">
      <c r="A43" s="63" t="s">
        <v>54</v>
      </c>
      <c r="B43" s="63"/>
      <c r="C43" s="63"/>
      <c r="D43" s="63"/>
      <c r="E43" s="11"/>
    </row>
    <row r="44" spans="1:8" x14ac:dyDescent="0.2">
      <c r="B44" s="64" t="s">
        <v>17</v>
      </c>
      <c r="C44" s="64"/>
      <c r="D44" s="64"/>
      <c r="E44" s="46" t="s">
        <v>6</v>
      </c>
    </row>
    <row r="45" spans="1:8" x14ac:dyDescent="0.2">
      <c r="A45" s="47"/>
      <c r="B45" s="47"/>
      <c r="C45" s="47"/>
      <c r="D45" s="47"/>
      <c r="E45" s="47"/>
    </row>
    <row r="46" spans="1:8" x14ac:dyDescent="0.2">
      <c r="A46" s="63" t="s">
        <v>26</v>
      </c>
      <c r="B46" s="63"/>
      <c r="C46" s="63"/>
      <c r="D46" s="63"/>
      <c r="E46" s="11"/>
    </row>
    <row r="47" spans="1:8" x14ac:dyDescent="0.2">
      <c r="B47" s="64" t="s">
        <v>17</v>
      </c>
      <c r="C47" s="64"/>
      <c r="D47" s="64"/>
      <c r="E47" s="46" t="s">
        <v>6</v>
      </c>
    </row>
    <row r="48" spans="1:8" x14ac:dyDescent="0.2">
      <c r="A48" s="2" t="s">
        <v>52</v>
      </c>
    </row>
    <row r="49" spans="1:2" x14ac:dyDescent="0.2">
      <c r="A49" s="1" t="s">
        <v>28</v>
      </c>
    </row>
    <row r="50" spans="1:2" ht="15" x14ac:dyDescent="0.25">
      <c r="A50" s="17" t="s">
        <v>41</v>
      </c>
      <c r="B50" s="23">
        <f>'1кв'!B58</f>
        <v>-10311.763999999908</v>
      </c>
    </row>
    <row r="51" spans="1:2" x14ac:dyDescent="0.2">
      <c r="A51" s="20" t="s">
        <v>72</v>
      </c>
      <c r="B51" s="12"/>
    </row>
    <row r="52" spans="1:2" ht="15" x14ac:dyDescent="0.25">
      <c r="A52" s="17" t="s">
        <v>29</v>
      </c>
      <c r="B52" s="12">
        <v>369105.58</v>
      </c>
    </row>
    <row r="53" spans="1:2" ht="15" x14ac:dyDescent="0.25">
      <c r="A53" s="17" t="s">
        <v>40</v>
      </c>
      <c r="B53" s="12">
        <v>2878.77</v>
      </c>
    </row>
    <row r="54" spans="1:2" ht="15" x14ac:dyDescent="0.25">
      <c r="A54" s="17" t="s">
        <v>45</v>
      </c>
      <c r="B54" s="24">
        <f>350*3</f>
        <v>1050</v>
      </c>
    </row>
    <row r="55" spans="1:2" ht="15" x14ac:dyDescent="0.25">
      <c r="A55" s="17" t="s">
        <v>44</v>
      </c>
      <c r="B55" s="24">
        <f>3*330</f>
        <v>990</v>
      </c>
    </row>
    <row r="56" spans="1:2" ht="15" x14ac:dyDescent="0.25">
      <c r="A56" s="17" t="s">
        <v>46</v>
      </c>
      <c r="B56" s="24">
        <f>3*300</f>
        <v>900</v>
      </c>
    </row>
    <row r="57" spans="1:2" ht="30" x14ac:dyDescent="0.25">
      <c r="A57" s="18" t="s">
        <v>38</v>
      </c>
      <c r="B57" s="12">
        <f>E33</f>
        <v>349636.054</v>
      </c>
    </row>
    <row r="58" spans="1:2" x14ac:dyDescent="0.2">
      <c r="A58" s="1" t="s">
        <v>30</v>
      </c>
      <c r="B58" s="22">
        <f>B50+B52+B53+B54+B55+B56-B57</f>
        <v>14976.532000000123</v>
      </c>
    </row>
    <row r="59" spans="1:2" x14ac:dyDescent="0.2">
      <c r="B59" s="2" t="s">
        <v>16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3:D43"/>
    <mergeCell ref="B44:D44"/>
    <mergeCell ref="A46:D46"/>
    <mergeCell ref="B47:D47"/>
    <mergeCell ref="A35:E35"/>
    <mergeCell ref="A36:E36"/>
    <mergeCell ref="A37:E37"/>
    <mergeCell ref="A38:E38"/>
    <mergeCell ref="A41:E41"/>
    <mergeCell ref="A42:E42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40" zoomScaleSheetLayoutView="100" workbookViewId="0">
      <selection activeCell="B57" sqref="B57"/>
    </sheetView>
  </sheetViews>
  <sheetFormatPr defaultColWidth="9.140625" defaultRowHeight="13.5" x14ac:dyDescent="0.2"/>
  <cols>
    <col min="1" max="1" width="33.42578125" style="2" customWidth="1"/>
    <col min="2" max="2" width="20.28515625" style="2" customWidth="1"/>
    <col min="3" max="3" width="14.7109375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6.7109375" style="2" customWidth="1"/>
    <col min="9" max="16384" width="9.140625" style="2"/>
  </cols>
  <sheetData>
    <row r="1" spans="1:5" x14ac:dyDescent="0.2">
      <c r="A1" s="70" t="s">
        <v>11</v>
      </c>
      <c r="B1" s="70"/>
      <c r="C1" s="70"/>
      <c r="D1" s="70"/>
      <c r="E1" s="70"/>
    </row>
    <row r="2" spans="1:5" ht="27.75" customHeight="1" x14ac:dyDescent="0.2">
      <c r="A2" s="71" t="s">
        <v>12</v>
      </c>
      <c r="B2" s="72"/>
      <c r="C2" s="72"/>
      <c r="D2" s="72"/>
      <c r="E2" s="72"/>
    </row>
    <row r="3" spans="1:5" ht="14.25" x14ac:dyDescent="0.2">
      <c r="A3" s="73" t="s">
        <v>73</v>
      </c>
      <c r="B3" s="73"/>
      <c r="C3" s="73"/>
      <c r="D3" s="73"/>
      <c r="E3" s="73"/>
    </row>
    <row r="4" spans="1:5" ht="15.75" customHeight="1" x14ac:dyDescent="0.25">
      <c r="A4" s="26" t="s">
        <v>13</v>
      </c>
      <c r="B4" s="27"/>
      <c r="C4" s="27"/>
      <c r="D4" s="33"/>
      <c r="E4" s="34" t="s">
        <v>74</v>
      </c>
    </row>
    <row r="5" spans="1:5" x14ac:dyDescent="0.2">
      <c r="A5" s="50"/>
      <c r="B5" s="3"/>
      <c r="C5" s="3"/>
      <c r="D5" s="3"/>
      <c r="E5" s="3"/>
    </row>
    <row r="6" spans="1:5" ht="10.5" customHeight="1" x14ac:dyDescent="0.2">
      <c r="A6" s="62" t="s">
        <v>0</v>
      </c>
      <c r="B6" s="62"/>
      <c r="C6" s="62"/>
      <c r="D6" s="62"/>
      <c r="E6" s="62"/>
    </row>
    <row r="7" spans="1:5" ht="15" customHeight="1" x14ac:dyDescent="0.2">
      <c r="A7" s="74" t="s">
        <v>23</v>
      </c>
      <c r="B7" s="74"/>
      <c r="C7" s="74"/>
      <c r="D7" s="74"/>
      <c r="E7" s="74"/>
    </row>
    <row r="8" spans="1:5" x14ac:dyDescent="0.2">
      <c r="A8" s="66" t="s">
        <v>1</v>
      </c>
      <c r="B8" s="66"/>
      <c r="C8" s="66"/>
      <c r="D8" s="66"/>
      <c r="E8" s="66"/>
    </row>
    <row r="9" spans="1:5" ht="13.5" customHeight="1" x14ac:dyDescent="0.2">
      <c r="A9" s="62" t="s">
        <v>31</v>
      </c>
      <c r="B9" s="62"/>
      <c r="C9" s="62"/>
      <c r="D9" s="62"/>
      <c r="E9" s="62"/>
    </row>
    <row r="10" spans="1:5" ht="27" customHeight="1" x14ac:dyDescent="0.2">
      <c r="A10" s="75" t="s">
        <v>14</v>
      </c>
      <c r="B10" s="75"/>
      <c r="C10" s="75"/>
      <c r="D10" s="75"/>
      <c r="E10" s="75"/>
    </row>
    <row r="11" spans="1:5" ht="28.5" customHeight="1" x14ac:dyDescent="0.2">
      <c r="A11" s="62" t="s">
        <v>32</v>
      </c>
      <c r="B11" s="62"/>
      <c r="C11" s="62"/>
      <c r="D11" s="62"/>
      <c r="E11" s="62"/>
    </row>
    <row r="12" spans="1:5" ht="17.25" customHeight="1" x14ac:dyDescent="0.2">
      <c r="A12" s="66" t="s">
        <v>15</v>
      </c>
      <c r="B12" s="66"/>
      <c r="C12" s="66"/>
      <c r="D12" s="66"/>
      <c r="E12" s="66"/>
    </row>
    <row r="13" spans="1:5" ht="12.75" customHeight="1" x14ac:dyDescent="0.2">
      <c r="A13" s="62" t="s">
        <v>33</v>
      </c>
      <c r="B13" s="62"/>
      <c r="C13" s="62"/>
      <c r="D13" s="62"/>
      <c r="E13" s="62"/>
    </row>
    <row r="14" spans="1:5" ht="15.75" customHeight="1" x14ac:dyDescent="0.2">
      <c r="A14" s="66" t="s">
        <v>2</v>
      </c>
      <c r="B14" s="66"/>
      <c r="C14" s="66"/>
      <c r="D14" s="66"/>
      <c r="E14" s="66"/>
    </row>
    <row r="15" spans="1:5" ht="16.5" customHeight="1" x14ac:dyDescent="0.2">
      <c r="A15" s="62" t="s">
        <v>53</v>
      </c>
      <c r="B15" s="62"/>
      <c r="C15" s="62"/>
      <c r="D15" s="62"/>
      <c r="E15" s="62"/>
    </row>
    <row r="16" spans="1:5" ht="16.899999999999999" customHeight="1" x14ac:dyDescent="0.2">
      <c r="A16" s="67" t="s">
        <v>37</v>
      </c>
      <c r="B16" s="67"/>
      <c r="C16" s="67"/>
      <c r="D16" s="67"/>
      <c r="E16" s="67"/>
    </row>
    <row r="17" spans="1:7" ht="27.75" customHeight="1" x14ac:dyDescent="0.2">
      <c r="A17" s="62" t="s">
        <v>34</v>
      </c>
      <c r="B17" s="62"/>
      <c r="C17" s="62"/>
      <c r="D17" s="62"/>
      <c r="E17" s="62"/>
    </row>
    <row r="18" spans="1:7" ht="56.25" customHeight="1" x14ac:dyDescent="0.2">
      <c r="A18" s="62" t="s">
        <v>35</v>
      </c>
      <c r="B18" s="62"/>
      <c r="C18" s="62"/>
      <c r="D18" s="62"/>
      <c r="E18" s="62"/>
    </row>
    <row r="19" spans="1:7" ht="27" customHeight="1" x14ac:dyDescent="0.2">
      <c r="A19" s="68" t="s">
        <v>36</v>
      </c>
      <c r="B19" s="68"/>
      <c r="C19" s="68"/>
      <c r="D19" s="68"/>
      <c r="E19" s="68"/>
    </row>
    <row r="20" spans="1:7" x14ac:dyDescent="0.2">
      <c r="A20" s="68"/>
      <c r="B20" s="68"/>
      <c r="C20" s="68"/>
      <c r="D20" s="68"/>
      <c r="E20" s="68"/>
      <c r="F20" s="4">
        <v>4409.2</v>
      </c>
      <c r="G20" s="2">
        <v>3</v>
      </c>
    </row>
    <row r="21" spans="1:7" ht="121.5" x14ac:dyDescent="0.2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21" t="s">
        <v>43</v>
      </c>
      <c r="B22" s="15" t="s">
        <v>42</v>
      </c>
      <c r="C22" s="16" t="s">
        <v>4</v>
      </c>
      <c r="D22" s="16">
        <v>17.38</v>
      </c>
      <c r="E22" s="6">
        <f>D22*F20*G20</f>
        <v>229895.68799999997</v>
      </c>
      <c r="G22" s="7"/>
    </row>
    <row r="23" spans="1:7" ht="38.25" x14ac:dyDescent="0.2">
      <c r="A23" s="14" t="s">
        <v>20</v>
      </c>
      <c r="B23" s="15" t="s">
        <v>21</v>
      </c>
      <c r="C23" s="16" t="s">
        <v>4</v>
      </c>
      <c r="D23" s="16">
        <v>0</v>
      </c>
      <c r="E23" s="6">
        <v>3452.28</v>
      </c>
      <c r="G23" s="7"/>
    </row>
    <row r="24" spans="1:7" ht="15" x14ac:dyDescent="0.2">
      <c r="A24" s="14" t="s">
        <v>39</v>
      </c>
      <c r="B24" s="15" t="s">
        <v>22</v>
      </c>
      <c r="C24" s="16" t="s">
        <v>4</v>
      </c>
      <c r="D24" s="16">
        <v>6.51</v>
      </c>
      <c r="E24" s="6">
        <f>D24*F20*G20</f>
        <v>86111.675999999992</v>
      </c>
      <c r="G24" s="7"/>
    </row>
    <row r="25" spans="1:7" ht="15" x14ac:dyDescent="0.2">
      <c r="A25" s="14" t="s">
        <v>49</v>
      </c>
      <c r="B25" s="15" t="s">
        <v>75</v>
      </c>
      <c r="C25" s="16" t="s">
        <v>25</v>
      </c>
      <c r="D25" s="5"/>
      <c r="E25" s="6">
        <v>25250.880000000001</v>
      </c>
      <c r="G25" s="7"/>
    </row>
    <row r="26" spans="1:7" ht="15" x14ac:dyDescent="0.2">
      <c r="A26" s="14" t="s">
        <v>50</v>
      </c>
      <c r="B26" s="15" t="s">
        <v>75</v>
      </c>
      <c r="C26" s="16" t="s">
        <v>25</v>
      </c>
      <c r="D26" s="5"/>
      <c r="E26" s="6">
        <v>13759.97</v>
      </c>
      <c r="G26" s="7"/>
    </row>
    <row r="27" spans="1:7" ht="15" x14ac:dyDescent="0.2">
      <c r="A27" s="14" t="s">
        <v>51</v>
      </c>
      <c r="B27" s="15" t="s">
        <v>75</v>
      </c>
      <c r="C27" s="16" t="s">
        <v>25</v>
      </c>
      <c r="D27" s="5"/>
      <c r="E27" s="6">
        <v>5853.3</v>
      </c>
      <c r="G27" s="7"/>
    </row>
    <row r="28" spans="1:7" ht="15" x14ac:dyDescent="0.2">
      <c r="A28" s="14" t="s">
        <v>48</v>
      </c>
      <c r="B28" s="15" t="s">
        <v>75</v>
      </c>
      <c r="C28" s="16" t="s">
        <v>25</v>
      </c>
      <c r="D28" s="5"/>
      <c r="E28" s="6">
        <v>0</v>
      </c>
      <c r="G28" s="7"/>
    </row>
    <row r="29" spans="1:7" ht="15" x14ac:dyDescent="0.2">
      <c r="A29" s="14" t="s">
        <v>24</v>
      </c>
      <c r="B29" s="15" t="s">
        <v>75</v>
      </c>
      <c r="C29" s="16" t="s">
        <v>25</v>
      </c>
      <c r="D29" s="5"/>
      <c r="E29" s="19">
        <v>12615.15</v>
      </c>
      <c r="G29" s="7"/>
    </row>
    <row r="30" spans="1:7" ht="15" x14ac:dyDescent="0.2">
      <c r="A30" s="51" t="s">
        <v>85</v>
      </c>
      <c r="B30" s="52" t="s">
        <v>75</v>
      </c>
      <c r="C30" s="53" t="s">
        <v>25</v>
      </c>
      <c r="D30" s="53"/>
      <c r="E30" s="19">
        <v>14820</v>
      </c>
      <c r="G30" s="7"/>
    </row>
    <row r="31" spans="1:7" ht="15" x14ac:dyDescent="0.2">
      <c r="A31" s="51" t="s">
        <v>77</v>
      </c>
      <c r="B31" s="52" t="s">
        <v>81</v>
      </c>
      <c r="C31" s="16" t="s">
        <v>69</v>
      </c>
      <c r="D31" s="53">
        <v>8</v>
      </c>
      <c r="E31" s="19">
        <f>D31*286.24</f>
        <v>2289.92</v>
      </c>
      <c r="G31" s="7"/>
    </row>
    <row r="32" spans="1:7" ht="15" x14ac:dyDescent="0.2">
      <c r="A32" s="14" t="s">
        <v>78</v>
      </c>
      <c r="B32" s="15" t="s">
        <v>81</v>
      </c>
      <c r="C32" s="16" t="s">
        <v>25</v>
      </c>
      <c r="D32" s="5"/>
      <c r="E32" s="6">
        <v>19746.62</v>
      </c>
      <c r="G32" s="7"/>
    </row>
    <row r="33" spans="1:8" ht="30" x14ac:dyDescent="0.2">
      <c r="A33" s="14" t="s">
        <v>87</v>
      </c>
      <c r="B33" s="15" t="s">
        <v>81</v>
      </c>
      <c r="C33" s="16" t="s">
        <v>25</v>
      </c>
      <c r="D33" s="5"/>
      <c r="E33" s="6">
        <v>8330.69</v>
      </c>
      <c r="G33" s="7"/>
    </row>
    <row r="34" spans="1:8" ht="30" x14ac:dyDescent="0.2">
      <c r="A34" s="14" t="s">
        <v>84</v>
      </c>
      <c r="B34" s="15" t="s">
        <v>82</v>
      </c>
      <c r="C34" s="16" t="s">
        <v>25</v>
      </c>
      <c r="D34" s="5"/>
      <c r="E34" s="6">
        <v>7349.06</v>
      </c>
      <c r="G34" s="7"/>
    </row>
    <row r="35" spans="1:8" ht="30" x14ac:dyDescent="0.2">
      <c r="A35" s="14" t="s">
        <v>79</v>
      </c>
      <c r="B35" s="15" t="s">
        <v>82</v>
      </c>
      <c r="C35" s="16" t="s">
        <v>69</v>
      </c>
      <c r="D35" s="5">
        <v>16</v>
      </c>
      <c r="E35" s="6">
        <f>D35*286.24</f>
        <v>4579.84</v>
      </c>
      <c r="G35" s="7"/>
    </row>
    <row r="36" spans="1:8" ht="30" x14ac:dyDescent="0.2">
      <c r="A36" s="14" t="s">
        <v>80</v>
      </c>
      <c r="B36" s="15" t="s">
        <v>83</v>
      </c>
      <c r="C36" s="16" t="s">
        <v>69</v>
      </c>
      <c r="D36" s="5">
        <v>15</v>
      </c>
      <c r="E36" s="6">
        <f>D36*286.24</f>
        <v>4293.6000000000004</v>
      </c>
      <c r="G36" s="7"/>
    </row>
    <row r="37" spans="1:8" ht="15" x14ac:dyDescent="0.25">
      <c r="A37" s="28"/>
      <c r="B37" s="15"/>
      <c r="C37" s="5"/>
      <c r="D37" s="29"/>
      <c r="E37" s="6"/>
      <c r="G37" s="7"/>
    </row>
    <row r="38" spans="1:8" x14ac:dyDescent="0.2">
      <c r="A38" s="55" t="s">
        <v>47</v>
      </c>
      <c r="B38" s="8"/>
      <c r="C38" s="8"/>
      <c r="D38" s="8"/>
      <c r="E38" s="9">
        <f>SUM(E22:E37)</f>
        <v>438348.67399999994</v>
      </c>
    </row>
    <row r="39" spans="1:8" s="13" customFormat="1" ht="16.149999999999999" customHeight="1" x14ac:dyDescent="0.2">
      <c r="A39" s="2"/>
      <c r="B39" s="2"/>
      <c r="C39" s="2"/>
      <c r="D39" s="2"/>
      <c r="E39" s="2"/>
    </row>
    <row r="40" spans="1:8" ht="29.25" customHeight="1" x14ac:dyDescent="0.25">
      <c r="A40" s="69" t="s">
        <v>88</v>
      </c>
      <c r="B40" s="69"/>
      <c r="C40" s="69"/>
      <c r="D40" s="69"/>
      <c r="E40" s="69"/>
    </row>
    <row r="41" spans="1:8" ht="27.75" customHeight="1" x14ac:dyDescent="0.25">
      <c r="A41" s="69" t="s">
        <v>19</v>
      </c>
      <c r="B41" s="69"/>
      <c r="C41" s="69"/>
      <c r="D41" s="69"/>
      <c r="E41" s="69"/>
      <c r="F41" s="1"/>
      <c r="G41" s="1"/>
      <c r="H41" s="10"/>
    </row>
    <row r="42" spans="1:8" ht="13.5" customHeight="1" x14ac:dyDescent="0.25">
      <c r="A42" s="69" t="s">
        <v>18</v>
      </c>
      <c r="B42" s="69"/>
      <c r="C42" s="69"/>
      <c r="D42" s="69"/>
      <c r="E42" s="69"/>
    </row>
    <row r="43" spans="1:8" ht="33" customHeight="1" x14ac:dyDescent="0.25">
      <c r="A43" s="69" t="s">
        <v>27</v>
      </c>
      <c r="B43" s="69"/>
      <c r="C43" s="69"/>
      <c r="D43" s="69"/>
      <c r="E43" s="69"/>
    </row>
    <row r="44" spans="1:8" x14ac:dyDescent="0.2">
      <c r="A44" s="48"/>
      <c r="B44" s="48"/>
      <c r="C44" s="48"/>
      <c r="D44" s="48"/>
      <c r="E44" s="48"/>
    </row>
    <row r="45" spans="1:8" x14ac:dyDescent="0.2">
      <c r="A45" s="48"/>
      <c r="B45" s="48"/>
      <c r="C45" s="48"/>
      <c r="D45" s="48"/>
      <c r="E45" s="48"/>
    </row>
    <row r="46" spans="1:8" x14ac:dyDescent="0.2">
      <c r="A46" s="65" t="s">
        <v>5</v>
      </c>
      <c r="B46" s="65"/>
      <c r="C46" s="65"/>
      <c r="D46" s="65"/>
      <c r="E46" s="65"/>
    </row>
    <row r="47" spans="1:8" x14ac:dyDescent="0.2">
      <c r="A47" s="62" t="s">
        <v>16</v>
      </c>
      <c r="B47" s="62"/>
      <c r="C47" s="62"/>
      <c r="D47" s="62"/>
      <c r="E47" s="62"/>
    </row>
    <row r="48" spans="1:8" x14ac:dyDescent="0.2">
      <c r="A48" s="63" t="s">
        <v>54</v>
      </c>
      <c r="B48" s="63"/>
      <c r="C48" s="63"/>
      <c r="D48" s="63"/>
      <c r="E48" s="11"/>
    </row>
    <row r="49" spans="1:5" x14ac:dyDescent="0.2">
      <c r="B49" s="64" t="s">
        <v>17</v>
      </c>
      <c r="C49" s="64"/>
      <c r="D49" s="64"/>
      <c r="E49" s="49" t="s">
        <v>6</v>
      </c>
    </row>
    <row r="50" spans="1:5" x14ac:dyDescent="0.2">
      <c r="A50" s="50"/>
      <c r="B50" s="50"/>
      <c r="C50" s="50"/>
      <c r="D50" s="50"/>
      <c r="E50" s="50"/>
    </row>
    <row r="51" spans="1:5" x14ac:dyDescent="0.2">
      <c r="A51" s="63" t="s">
        <v>26</v>
      </c>
      <c r="B51" s="63"/>
      <c r="C51" s="63"/>
      <c r="D51" s="63"/>
      <c r="E51" s="11"/>
    </row>
    <row r="52" spans="1:5" x14ac:dyDescent="0.2">
      <c r="B52" s="64" t="s">
        <v>17</v>
      </c>
      <c r="C52" s="64"/>
      <c r="D52" s="64"/>
      <c r="E52" s="49" t="s">
        <v>6</v>
      </c>
    </row>
    <row r="53" spans="1:5" x14ac:dyDescent="0.2">
      <c r="A53" s="54" t="s">
        <v>76</v>
      </c>
    </row>
    <row r="54" spans="1:5" s="17" customFormat="1" ht="15" x14ac:dyDescent="0.25">
      <c r="A54" s="56" t="s">
        <v>28</v>
      </c>
    </row>
    <row r="55" spans="1:5" s="17" customFormat="1" ht="15" x14ac:dyDescent="0.25">
      <c r="A55" s="17" t="s">
        <v>41</v>
      </c>
      <c r="B55" s="57">
        <f>'2кв'!B58</f>
        <v>14976.532000000123</v>
      </c>
    </row>
    <row r="56" spans="1:5" s="17" customFormat="1" ht="15" x14ac:dyDescent="0.25">
      <c r="A56" s="17" t="s">
        <v>86</v>
      </c>
      <c r="B56" s="24"/>
    </row>
    <row r="57" spans="1:5" s="17" customFormat="1" ht="15" x14ac:dyDescent="0.25">
      <c r="A57" s="17" t="s">
        <v>29</v>
      </c>
      <c r="B57" s="24">
        <v>407123.62</v>
      </c>
    </row>
    <row r="58" spans="1:5" s="17" customFormat="1" ht="15" x14ac:dyDescent="0.25">
      <c r="A58" s="17" t="s">
        <v>40</v>
      </c>
      <c r="B58" s="24">
        <v>7184.02</v>
      </c>
    </row>
    <row r="59" spans="1:5" s="17" customFormat="1" ht="15" x14ac:dyDescent="0.25">
      <c r="A59" s="17" t="s">
        <v>45</v>
      </c>
      <c r="B59" s="24">
        <f>350*2</f>
        <v>700</v>
      </c>
    </row>
    <row r="60" spans="1:5" s="17" customFormat="1" ht="15" x14ac:dyDescent="0.25">
      <c r="A60" s="17" t="s">
        <v>44</v>
      </c>
      <c r="B60" s="24">
        <f>2*330</f>
        <v>660</v>
      </c>
    </row>
    <row r="61" spans="1:5" s="17" customFormat="1" ht="30" x14ac:dyDescent="0.25">
      <c r="A61" s="18" t="s">
        <v>38</v>
      </c>
      <c r="B61" s="24">
        <f>E38</f>
        <v>438348.67399999994</v>
      </c>
    </row>
    <row r="62" spans="1:5" s="17" customFormat="1" ht="15" x14ac:dyDescent="0.25">
      <c r="A62" s="56" t="s">
        <v>30</v>
      </c>
      <c r="B62" s="58">
        <f>B55+B57+B58+B59+B60-B61</f>
        <v>-7704.501999999804</v>
      </c>
    </row>
    <row r="63" spans="1:5" s="17" customFormat="1" ht="15" x14ac:dyDescent="0.25">
      <c r="B63" s="17" t="s">
        <v>16</v>
      </c>
    </row>
  </sheetData>
  <mergeCells count="28">
    <mergeCell ref="A48:D48"/>
    <mergeCell ref="B49:D49"/>
    <mergeCell ref="A51:D51"/>
    <mergeCell ref="B52:D52"/>
    <mergeCell ref="A40:E40"/>
    <mergeCell ref="A41:E41"/>
    <mergeCell ref="A42:E42"/>
    <mergeCell ref="A43:E43"/>
    <mergeCell ref="A46:E46"/>
    <mergeCell ref="A47:E4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SheetLayoutView="100" workbookViewId="0">
      <selection activeCell="A25" sqref="A25:A28"/>
    </sheetView>
  </sheetViews>
  <sheetFormatPr defaultColWidth="9.140625" defaultRowHeight="13.5" x14ac:dyDescent="0.2"/>
  <cols>
    <col min="1" max="1" width="33.42578125" style="2" customWidth="1"/>
    <col min="2" max="2" width="20.28515625" style="2" customWidth="1"/>
    <col min="3" max="3" width="14.7109375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6.7109375" style="2" customWidth="1"/>
    <col min="9" max="16384" width="9.140625" style="2"/>
  </cols>
  <sheetData>
    <row r="1" spans="1:5" x14ac:dyDescent="0.2">
      <c r="A1" s="70" t="s">
        <v>11</v>
      </c>
      <c r="B1" s="70"/>
      <c r="C1" s="70"/>
      <c r="D1" s="70"/>
      <c r="E1" s="70"/>
    </row>
    <row r="2" spans="1:5" ht="27.75" customHeight="1" x14ac:dyDescent="0.2">
      <c r="A2" s="71" t="s">
        <v>12</v>
      </c>
      <c r="B2" s="72"/>
      <c r="C2" s="72"/>
      <c r="D2" s="72"/>
      <c r="E2" s="72"/>
    </row>
    <row r="3" spans="1:5" ht="14.25" x14ac:dyDescent="0.2">
      <c r="A3" s="73" t="s">
        <v>118</v>
      </c>
      <c r="B3" s="73"/>
      <c r="C3" s="73"/>
      <c r="D3" s="73"/>
      <c r="E3" s="73"/>
    </row>
    <row r="4" spans="1:5" ht="15.75" customHeight="1" x14ac:dyDescent="0.25">
      <c r="A4" s="26" t="s">
        <v>13</v>
      </c>
      <c r="B4" s="27"/>
      <c r="C4" s="27"/>
      <c r="D4" s="33"/>
      <c r="E4" s="34" t="s">
        <v>119</v>
      </c>
    </row>
    <row r="5" spans="1:5" x14ac:dyDescent="0.2">
      <c r="A5" s="61"/>
      <c r="B5" s="3"/>
      <c r="C5" s="3"/>
      <c r="D5" s="3"/>
      <c r="E5" s="3"/>
    </row>
    <row r="6" spans="1:5" ht="10.5" customHeight="1" x14ac:dyDescent="0.2">
      <c r="A6" s="62" t="s">
        <v>0</v>
      </c>
      <c r="B6" s="62"/>
      <c r="C6" s="62"/>
      <c r="D6" s="62"/>
      <c r="E6" s="62"/>
    </row>
    <row r="7" spans="1:5" ht="15" customHeight="1" x14ac:dyDescent="0.2">
      <c r="A7" s="74" t="s">
        <v>23</v>
      </c>
      <c r="B7" s="74"/>
      <c r="C7" s="74"/>
      <c r="D7" s="74"/>
      <c r="E7" s="74"/>
    </row>
    <row r="8" spans="1:5" x14ac:dyDescent="0.2">
      <c r="A8" s="66" t="s">
        <v>1</v>
      </c>
      <c r="B8" s="66"/>
      <c r="C8" s="66"/>
      <c r="D8" s="66"/>
      <c r="E8" s="66"/>
    </row>
    <row r="9" spans="1:5" ht="13.5" customHeight="1" x14ac:dyDescent="0.2">
      <c r="A9" s="62" t="s">
        <v>31</v>
      </c>
      <c r="B9" s="62"/>
      <c r="C9" s="62"/>
      <c r="D9" s="62"/>
      <c r="E9" s="62"/>
    </row>
    <row r="10" spans="1:5" ht="27" customHeight="1" x14ac:dyDescent="0.2">
      <c r="A10" s="75" t="s">
        <v>14</v>
      </c>
      <c r="B10" s="75"/>
      <c r="C10" s="75"/>
      <c r="D10" s="75"/>
      <c r="E10" s="75"/>
    </row>
    <row r="11" spans="1:5" ht="28.5" customHeight="1" x14ac:dyDescent="0.2">
      <c r="A11" s="62" t="s">
        <v>32</v>
      </c>
      <c r="B11" s="62"/>
      <c r="C11" s="62"/>
      <c r="D11" s="62"/>
      <c r="E11" s="62"/>
    </row>
    <row r="12" spans="1:5" ht="17.25" customHeight="1" x14ac:dyDescent="0.2">
      <c r="A12" s="66" t="s">
        <v>15</v>
      </c>
      <c r="B12" s="66"/>
      <c r="C12" s="66"/>
      <c r="D12" s="66"/>
      <c r="E12" s="66"/>
    </row>
    <row r="13" spans="1:5" ht="12.75" customHeight="1" x14ac:dyDescent="0.2">
      <c r="A13" s="62" t="s">
        <v>33</v>
      </c>
      <c r="B13" s="62"/>
      <c r="C13" s="62"/>
      <c r="D13" s="62"/>
      <c r="E13" s="62"/>
    </row>
    <row r="14" spans="1:5" ht="15.75" customHeight="1" x14ac:dyDescent="0.2">
      <c r="A14" s="66" t="s">
        <v>2</v>
      </c>
      <c r="B14" s="66"/>
      <c r="C14" s="66"/>
      <c r="D14" s="66"/>
      <c r="E14" s="66"/>
    </row>
    <row r="15" spans="1:5" ht="16.5" customHeight="1" x14ac:dyDescent="0.2">
      <c r="A15" s="62" t="s">
        <v>53</v>
      </c>
      <c r="B15" s="62"/>
      <c r="C15" s="62"/>
      <c r="D15" s="62"/>
      <c r="E15" s="62"/>
    </row>
    <row r="16" spans="1:5" ht="16.899999999999999" customHeight="1" x14ac:dyDescent="0.2">
      <c r="A16" s="67" t="s">
        <v>37</v>
      </c>
      <c r="B16" s="67"/>
      <c r="C16" s="67"/>
      <c r="D16" s="67"/>
      <c r="E16" s="67"/>
    </row>
    <row r="17" spans="1:7" ht="27.75" customHeight="1" x14ac:dyDescent="0.2">
      <c r="A17" s="62" t="s">
        <v>34</v>
      </c>
      <c r="B17" s="62"/>
      <c r="C17" s="62"/>
      <c r="D17" s="62"/>
      <c r="E17" s="62"/>
    </row>
    <row r="18" spans="1:7" ht="56.25" customHeight="1" x14ac:dyDescent="0.2">
      <c r="A18" s="62" t="s">
        <v>35</v>
      </c>
      <c r="B18" s="62"/>
      <c r="C18" s="62"/>
      <c r="D18" s="62"/>
      <c r="E18" s="62"/>
    </row>
    <row r="19" spans="1:7" ht="27" customHeight="1" x14ac:dyDescent="0.2">
      <c r="A19" s="68" t="s">
        <v>36</v>
      </c>
      <c r="B19" s="68"/>
      <c r="C19" s="68"/>
      <c r="D19" s="68"/>
      <c r="E19" s="68"/>
    </row>
    <row r="20" spans="1:7" x14ac:dyDescent="0.2">
      <c r="A20" s="68"/>
      <c r="B20" s="68"/>
      <c r="C20" s="68"/>
      <c r="D20" s="68"/>
      <c r="E20" s="68"/>
      <c r="F20" s="4">
        <v>4409.2</v>
      </c>
      <c r="G20" s="2">
        <v>3</v>
      </c>
    </row>
    <row r="21" spans="1:7" ht="121.5" x14ac:dyDescent="0.2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7" ht="38.25" x14ac:dyDescent="0.25">
      <c r="A22" s="21" t="s">
        <v>43</v>
      </c>
      <c r="B22" s="15" t="s">
        <v>42</v>
      </c>
      <c r="C22" s="16" t="s">
        <v>4</v>
      </c>
      <c r="D22" s="16">
        <v>17.38</v>
      </c>
      <c r="E22" s="6">
        <f>D22*F20*G20</f>
        <v>229895.68799999997</v>
      </c>
      <c r="G22" s="7"/>
    </row>
    <row r="23" spans="1:7" ht="38.25" x14ac:dyDescent="0.2">
      <c r="A23" s="14" t="s">
        <v>20</v>
      </c>
      <c r="B23" s="15" t="s">
        <v>21</v>
      </c>
      <c r="C23" s="16" t="s">
        <v>4</v>
      </c>
      <c r="D23" s="16">
        <v>0</v>
      </c>
      <c r="E23" s="6">
        <v>0</v>
      </c>
      <c r="G23" s="7"/>
    </row>
    <row r="24" spans="1:7" ht="15" x14ac:dyDescent="0.2">
      <c r="A24" s="14" t="s">
        <v>39</v>
      </c>
      <c r="B24" s="15" t="s">
        <v>22</v>
      </c>
      <c r="C24" s="16" t="s">
        <v>4</v>
      </c>
      <c r="D24" s="16">
        <v>6.51</v>
      </c>
      <c r="E24" s="6">
        <f>D24*F20*G20</f>
        <v>86111.675999999992</v>
      </c>
      <c r="G24" s="7"/>
    </row>
    <row r="25" spans="1:7" ht="15" x14ac:dyDescent="0.2">
      <c r="A25" s="14" t="s">
        <v>49</v>
      </c>
      <c r="B25" s="15" t="s">
        <v>55</v>
      </c>
      <c r="C25" s="16" t="s">
        <v>25</v>
      </c>
      <c r="D25" s="5"/>
      <c r="E25" s="6">
        <v>32225.87</v>
      </c>
      <c r="G25" s="7"/>
    </row>
    <row r="26" spans="1:7" ht="15" x14ac:dyDescent="0.2">
      <c r="A26" s="14" t="s">
        <v>50</v>
      </c>
      <c r="B26" s="15" t="s">
        <v>55</v>
      </c>
      <c r="C26" s="16" t="s">
        <v>25</v>
      </c>
      <c r="D26" s="5"/>
      <c r="E26" s="6">
        <v>18945.650000000001</v>
      </c>
      <c r="G26" s="7"/>
    </row>
    <row r="27" spans="1:7" ht="15" x14ac:dyDescent="0.2">
      <c r="A27" s="14" t="s">
        <v>51</v>
      </c>
      <c r="B27" s="15" t="s">
        <v>55</v>
      </c>
      <c r="C27" s="16" t="s">
        <v>25</v>
      </c>
      <c r="D27" s="5"/>
      <c r="E27" s="6">
        <v>10109.98</v>
      </c>
      <c r="G27" s="7"/>
    </row>
    <row r="28" spans="1:7" ht="15" x14ac:dyDescent="0.2">
      <c r="A28" s="14" t="s">
        <v>48</v>
      </c>
      <c r="B28" s="15" t="s">
        <v>55</v>
      </c>
      <c r="C28" s="16" t="s">
        <v>25</v>
      </c>
      <c r="D28" s="5"/>
      <c r="E28" s="6">
        <v>1641.25</v>
      </c>
      <c r="G28" s="7"/>
    </row>
    <row r="29" spans="1:7" ht="15" x14ac:dyDescent="0.2">
      <c r="A29" s="14" t="s">
        <v>24</v>
      </c>
      <c r="B29" s="15" t="s">
        <v>55</v>
      </c>
      <c r="C29" s="16" t="s">
        <v>25</v>
      </c>
      <c r="D29" s="5"/>
      <c r="E29" s="19">
        <f>13270.54+11450.89</f>
        <v>24721.43</v>
      </c>
      <c r="G29" s="7"/>
    </row>
    <row r="30" spans="1:7" ht="15" x14ac:dyDescent="0.2">
      <c r="A30" s="51" t="s">
        <v>120</v>
      </c>
      <c r="B30" s="15" t="s">
        <v>121</v>
      </c>
      <c r="C30" s="53" t="s">
        <v>69</v>
      </c>
      <c r="D30" s="53">
        <v>10</v>
      </c>
      <c r="E30" s="19">
        <f>D30*286.24</f>
        <v>2862.4</v>
      </c>
      <c r="G30" s="7"/>
    </row>
    <row r="31" spans="1:7" ht="15" x14ac:dyDescent="0.25">
      <c r="A31" s="28"/>
      <c r="B31" s="15"/>
      <c r="C31" s="5"/>
      <c r="D31" s="29"/>
      <c r="E31" s="6"/>
      <c r="G31" s="7"/>
    </row>
    <row r="32" spans="1:7" x14ac:dyDescent="0.2">
      <c r="A32" s="55" t="s">
        <v>47</v>
      </c>
      <c r="B32" s="8"/>
      <c r="C32" s="8"/>
      <c r="D32" s="8"/>
      <c r="E32" s="9">
        <f>SUM(E22:E31)</f>
        <v>406513.94399999996</v>
      </c>
    </row>
    <row r="33" spans="1:8" s="13" customFormat="1" ht="16.149999999999999" customHeight="1" x14ac:dyDescent="0.2">
      <c r="A33" s="2"/>
      <c r="B33" s="2"/>
      <c r="C33" s="2"/>
      <c r="D33" s="2"/>
      <c r="E33" s="2"/>
    </row>
    <row r="34" spans="1:8" ht="29.25" customHeight="1" x14ac:dyDescent="0.25">
      <c r="A34" s="69" t="s">
        <v>130</v>
      </c>
      <c r="B34" s="69"/>
      <c r="C34" s="69"/>
      <c r="D34" s="69"/>
      <c r="E34" s="69"/>
    </row>
    <row r="35" spans="1:8" ht="27.75" customHeight="1" x14ac:dyDescent="0.25">
      <c r="A35" s="69" t="s">
        <v>19</v>
      </c>
      <c r="B35" s="69"/>
      <c r="C35" s="69"/>
      <c r="D35" s="69"/>
      <c r="E35" s="69"/>
      <c r="F35" s="1"/>
      <c r="G35" s="1"/>
      <c r="H35" s="10"/>
    </row>
    <row r="36" spans="1:8" ht="13.5" customHeight="1" x14ac:dyDescent="0.25">
      <c r="A36" s="69" t="s">
        <v>18</v>
      </c>
      <c r="B36" s="69"/>
      <c r="C36" s="69"/>
      <c r="D36" s="69"/>
      <c r="E36" s="69"/>
    </row>
    <row r="37" spans="1:8" ht="33" customHeight="1" x14ac:dyDescent="0.25">
      <c r="A37" s="69" t="s">
        <v>27</v>
      </c>
      <c r="B37" s="69"/>
      <c r="C37" s="69"/>
      <c r="D37" s="69"/>
      <c r="E37" s="69"/>
    </row>
    <row r="38" spans="1:8" x14ac:dyDescent="0.2">
      <c r="A38" s="59"/>
      <c r="B38" s="59"/>
      <c r="C38" s="59"/>
      <c r="D38" s="59"/>
      <c r="E38" s="59"/>
    </row>
    <row r="39" spans="1:8" x14ac:dyDescent="0.2">
      <c r="A39" s="59"/>
      <c r="B39" s="59"/>
      <c r="C39" s="59"/>
      <c r="D39" s="59"/>
      <c r="E39" s="59"/>
    </row>
    <row r="40" spans="1:8" x14ac:dyDescent="0.2">
      <c r="A40" s="65" t="s">
        <v>5</v>
      </c>
      <c r="B40" s="65"/>
      <c r="C40" s="65"/>
      <c r="D40" s="65"/>
      <c r="E40" s="65"/>
    </row>
    <row r="41" spans="1:8" x14ac:dyDescent="0.2">
      <c r="A41" s="62" t="s">
        <v>16</v>
      </c>
      <c r="B41" s="62"/>
      <c r="C41" s="62"/>
      <c r="D41" s="62"/>
      <c r="E41" s="62"/>
    </row>
    <row r="42" spans="1:8" x14ac:dyDescent="0.2">
      <c r="A42" s="63" t="s">
        <v>54</v>
      </c>
      <c r="B42" s="63"/>
      <c r="C42" s="63"/>
      <c r="D42" s="63"/>
      <c r="E42" s="11"/>
    </row>
    <row r="43" spans="1:8" x14ac:dyDescent="0.2">
      <c r="B43" s="64" t="s">
        <v>17</v>
      </c>
      <c r="C43" s="64"/>
      <c r="D43" s="64"/>
      <c r="E43" s="60" t="s">
        <v>6</v>
      </c>
    </row>
    <row r="44" spans="1:8" x14ac:dyDescent="0.2">
      <c r="A44" s="61"/>
      <c r="B44" s="61"/>
      <c r="C44" s="61"/>
      <c r="D44" s="61"/>
      <c r="E44" s="61"/>
    </row>
    <row r="45" spans="1:8" x14ac:dyDescent="0.2">
      <c r="A45" s="63" t="s">
        <v>26</v>
      </c>
      <c r="B45" s="63"/>
      <c r="C45" s="63"/>
      <c r="D45" s="63"/>
      <c r="E45" s="11"/>
    </row>
    <row r="46" spans="1:8" x14ac:dyDescent="0.2">
      <c r="B46" s="64" t="s">
        <v>17</v>
      </c>
      <c r="C46" s="64"/>
      <c r="D46" s="64"/>
      <c r="E46" s="60" t="s">
        <v>6</v>
      </c>
    </row>
    <row r="47" spans="1:8" x14ac:dyDescent="0.2">
      <c r="A47" s="54" t="s">
        <v>76</v>
      </c>
    </row>
    <row r="48" spans="1:8" s="17" customFormat="1" ht="15" x14ac:dyDescent="0.25">
      <c r="A48" s="56" t="s">
        <v>28</v>
      </c>
    </row>
    <row r="49" spans="1:2" s="17" customFormat="1" ht="15" x14ac:dyDescent="0.25">
      <c r="A49" s="17" t="s">
        <v>41</v>
      </c>
      <c r="B49" s="57">
        <f>'3кв'!B62</f>
        <v>-7704.501999999804</v>
      </c>
    </row>
    <row r="50" spans="1:2" s="17" customFormat="1" ht="15" x14ac:dyDescent="0.25">
      <c r="A50" s="17" t="s">
        <v>122</v>
      </c>
      <c r="B50" s="24"/>
    </row>
    <row r="51" spans="1:2" s="17" customFormat="1" ht="15" x14ac:dyDescent="0.25">
      <c r="A51" s="17" t="s">
        <v>29</v>
      </c>
      <c r="B51" s="24">
        <v>421727.52</v>
      </c>
    </row>
    <row r="52" spans="1:2" s="17" customFormat="1" ht="15" x14ac:dyDescent="0.25">
      <c r="A52" s="17" t="s">
        <v>40</v>
      </c>
      <c r="B52" s="24">
        <v>5952.75</v>
      </c>
    </row>
    <row r="53" spans="1:2" s="17" customFormat="1" ht="15" x14ac:dyDescent="0.25">
      <c r="B53" s="24"/>
    </row>
    <row r="54" spans="1:2" s="17" customFormat="1" ht="15" x14ac:dyDescent="0.25">
      <c r="B54" s="24"/>
    </row>
    <row r="55" spans="1:2" s="17" customFormat="1" ht="30" x14ac:dyDescent="0.25">
      <c r="A55" s="18" t="s">
        <v>38</v>
      </c>
      <c r="B55" s="24">
        <f>E32</f>
        <v>406513.94399999996</v>
      </c>
    </row>
    <row r="56" spans="1:2" s="17" customFormat="1" ht="15" x14ac:dyDescent="0.25">
      <c r="A56" s="56" t="s">
        <v>30</v>
      </c>
      <c r="B56" s="58">
        <f>B49+B51+B52+B53+B54-B55</f>
        <v>13461.824000000255</v>
      </c>
    </row>
    <row r="57" spans="1:2" s="17" customFormat="1" ht="15" x14ac:dyDescent="0.25">
      <c r="B57" s="17" t="s">
        <v>16</v>
      </c>
    </row>
  </sheetData>
  <mergeCells count="28">
    <mergeCell ref="A42:D42"/>
    <mergeCell ref="B43:D43"/>
    <mergeCell ref="A45:D45"/>
    <mergeCell ref="B46:D46"/>
    <mergeCell ref="A34:E34"/>
    <mergeCell ref="A35:E35"/>
    <mergeCell ref="A36:E36"/>
    <mergeCell ref="A37:E37"/>
    <mergeCell ref="A40:E40"/>
    <mergeCell ref="A41:E41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topLeftCell="A37" zoomScaleSheetLayoutView="100" workbookViewId="0">
      <selection activeCell="B55" sqref="B55"/>
    </sheetView>
  </sheetViews>
  <sheetFormatPr defaultRowHeight="15.75" x14ac:dyDescent="0.25"/>
  <cols>
    <col min="1" max="1" width="10.42578125" style="78" bestFit="1" customWidth="1"/>
    <col min="2" max="2" width="69.42578125" style="78" customWidth="1"/>
    <col min="3" max="3" width="16.140625" style="78" customWidth="1"/>
    <col min="4" max="4" width="15.7109375" style="78" customWidth="1"/>
    <col min="5" max="5" width="14.7109375" style="78" customWidth="1"/>
    <col min="6" max="6" width="12.42578125" style="78" customWidth="1"/>
    <col min="7" max="7" width="12" style="78" customWidth="1"/>
    <col min="8" max="8" width="13.5703125" style="78" customWidth="1"/>
    <col min="9" max="16384" width="9.140625" style="78"/>
  </cols>
  <sheetData>
    <row r="1" spans="1:5" x14ac:dyDescent="0.25">
      <c r="A1" s="76" t="s">
        <v>89</v>
      </c>
      <c r="B1" s="76"/>
      <c r="C1" s="76"/>
      <c r="D1" s="77"/>
    </row>
    <row r="2" spans="1:5" x14ac:dyDescent="0.25">
      <c r="A2" s="79" t="s">
        <v>90</v>
      </c>
      <c r="B2" s="79"/>
      <c r="C2" s="79"/>
      <c r="D2" s="80"/>
    </row>
    <row r="3" spans="1:5" x14ac:dyDescent="0.25">
      <c r="A3" s="79" t="s">
        <v>91</v>
      </c>
      <c r="B3" s="79"/>
      <c r="C3" s="79"/>
      <c r="D3" s="80"/>
    </row>
    <row r="4" spans="1:5" x14ac:dyDescent="0.25">
      <c r="A4" s="76" t="s">
        <v>123</v>
      </c>
      <c r="B4" s="76"/>
      <c r="C4" s="76"/>
      <c r="D4" s="77"/>
    </row>
    <row r="5" spans="1:5" x14ac:dyDescent="0.25">
      <c r="A5" s="81"/>
      <c r="B5" s="81"/>
      <c r="C5" s="81"/>
    </row>
    <row r="6" spans="1:5" x14ac:dyDescent="0.25">
      <c r="A6" s="80"/>
      <c r="B6" s="82" t="s">
        <v>92</v>
      </c>
      <c r="C6" s="83">
        <f>'1кв'!B50</f>
        <v>-31808.11</v>
      </c>
      <c r="D6" s="84"/>
    </row>
    <row r="7" spans="1:5" x14ac:dyDescent="0.25">
      <c r="A7" s="85" t="s">
        <v>93</v>
      </c>
      <c r="B7" s="82" t="s">
        <v>125</v>
      </c>
      <c r="C7" s="83"/>
      <c r="D7" s="84"/>
    </row>
    <row r="8" spans="1:5" x14ac:dyDescent="0.25">
      <c r="A8" s="80"/>
      <c r="B8" s="86" t="s">
        <v>94</v>
      </c>
      <c r="C8" s="83"/>
      <c r="D8" s="84"/>
    </row>
    <row r="9" spans="1:5" x14ac:dyDescent="0.25">
      <c r="A9" s="80"/>
      <c r="B9" s="87" t="s">
        <v>128</v>
      </c>
      <c r="C9" s="83"/>
      <c r="D9" s="84"/>
    </row>
    <row r="10" spans="1:5" x14ac:dyDescent="0.25">
      <c r="A10" s="80"/>
      <c r="B10" s="87" t="s">
        <v>126</v>
      </c>
      <c r="C10" s="83"/>
      <c r="D10" s="84"/>
    </row>
    <row r="11" spans="1:5" x14ac:dyDescent="0.25">
      <c r="A11" s="80"/>
      <c r="B11" s="87" t="s">
        <v>127</v>
      </c>
      <c r="C11" s="83"/>
      <c r="D11" s="84"/>
    </row>
    <row r="12" spans="1:5" x14ac:dyDescent="0.25">
      <c r="A12" s="80"/>
      <c r="B12" s="87" t="s">
        <v>129</v>
      </c>
      <c r="C12" s="83"/>
      <c r="D12" s="84"/>
    </row>
    <row r="13" spans="1:5" x14ac:dyDescent="0.25">
      <c r="B13" s="88" t="s">
        <v>95</v>
      </c>
      <c r="C13" s="89">
        <f>'1кв'!B52+'2кв'!B52+'3кв'!B57+'4кв'!B51</f>
        <v>1585650.13</v>
      </c>
      <c r="D13" s="90"/>
      <c r="E13" s="99"/>
    </row>
    <row r="14" spans="1:5" x14ac:dyDescent="0.25">
      <c r="B14" s="88" t="s">
        <v>124</v>
      </c>
      <c r="C14" s="89">
        <f>'1кв'!B53+'2кв'!B53+'3кв'!B58+'4кв'!B52</f>
        <v>17405.16</v>
      </c>
      <c r="D14" s="90"/>
    </row>
    <row r="15" spans="1:5" x14ac:dyDescent="0.25">
      <c r="B15" s="87" t="s">
        <v>96</v>
      </c>
      <c r="C15" s="89">
        <f>'1кв'!B54+'2кв'!B54+'3кв'!B59+'4кв'!B53</f>
        <v>2800</v>
      </c>
      <c r="D15" s="90"/>
    </row>
    <row r="16" spans="1:5" x14ac:dyDescent="0.25">
      <c r="B16" s="87" t="s">
        <v>97</v>
      </c>
      <c r="C16" s="89">
        <f>'1кв'!B55+'2кв'!B55+'3кв'!B60</f>
        <v>2640</v>
      </c>
      <c r="D16" s="90"/>
    </row>
    <row r="17" spans="1:7" ht="31.5" x14ac:dyDescent="0.25">
      <c r="B17" s="87" t="s">
        <v>98</v>
      </c>
      <c r="C17" s="89">
        <f>'1кв'!B56+'2кв'!B56</f>
        <v>1800</v>
      </c>
      <c r="D17" s="90"/>
    </row>
    <row r="18" spans="1:7" x14ac:dyDescent="0.25">
      <c r="A18" s="91"/>
      <c r="B18" s="88" t="s">
        <v>99</v>
      </c>
      <c r="C18" s="92">
        <f>SUM(C13:C17)</f>
        <v>1610295.2899999998</v>
      </c>
      <c r="D18" s="84"/>
    </row>
    <row r="19" spans="1:7" x14ac:dyDescent="0.25">
      <c r="B19" s="93"/>
      <c r="C19" s="93"/>
      <c r="D19" s="94"/>
    </row>
    <row r="20" spans="1:7" ht="17.25" customHeight="1" x14ac:dyDescent="0.25">
      <c r="A20" s="95" t="s">
        <v>100</v>
      </c>
      <c r="B20" s="96" t="s">
        <v>101</v>
      </c>
      <c r="C20" s="89">
        <f>'1кв'!E22+'2кв'!E22+'3кв'!E22+'4кв'!E22</f>
        <v>878577.19199999992</v>
      </c>
      <c r="D20" s="94"/>
    </row>
    <row r="21" spans="1:7" x14ac:dyDescent="0.25">
      <c r="A21" s="95"/>
      <c r="B21" s="97" t="s">
        <v>102</v>
      </c>
      <c r="C21" s="89">
        <f>'1кв'!E23+'2кв'!E23+'3кв'!E23+'4кв'!E23</f>
        <v>3452.28</v>
      </c>
      <c r="D21" s="94"/>
    </row>
    <row r="22" spans="1:7" ht="15" customHeight="1" x14ac:dyDescent="0.25">
      <c r="A22" s="95"/>
      <c r="B22" s="98" t="s">
        <v>39</v>
      </c>
      <c r="C22" s="89">
        <f>'1кв'!E24+'2кв'!E24+'3кв'!E24+'4кв'!E24</f>
        <v>332541.86399999994</v>
      </c>
      <c r="D22" s="94"/>
    </row>
    <row r="23" spans="1:7" x14ac:dyDescent="0.25">
      <c r="A23" s="95"/>
      <c r="B23" s="87" t="s">
        <v>49</v>
      </c>
      <c r="C23" s="89">
        <f>'1кв'!E25+'2кв'!E25+'3кв'!E25+'4кв'!E25</f>
        <v>116026.2</v>
      </c>
      <c r="D23" s="94"/>
    </row>
    <row r="24" spans="1:7" x14ac:dyDescent="0.25">
      <c r="A24" s="95"/>
      <c r="B24" s="87" t="s">
        <v>50</v>
      </c>
      <c r="C24" s="89">
        <f>'1кв'!E26+'2кв'!E26+'3кв'!E26+'4кв'!E26</f>
        <v>56553.07</v>
      </c>
      <c r="D24" s="94"/>
    </row>
    <row r="25" spans="1:7" x14ac:dyDescent="0.25">
      <c r="A25" s="95"/>
      <c r="B25" s="87" t="s">
        <v>51</v>
      </c>
      <c r="C25" s="89">
        <f>'1кв'!E27+'2кв'!E27+'3кв'!E27+'4кв'!E27</f>
        <v>30651.879999999997</v>
      </c>
      <c r="D25" s="94"/>
    </row>
    <row r="26" spans="1:7" x14ac:dyDescent="0.25">
      <c r="A26" s="95"/>
      <c r="B26" s="87" t="s">
        <v>48</v>
      </c>
      <c r="C26" s="89">
        <f>'1кв'!E28+'2кв'!E28+'3кв'!E28+'4кв'!E28</f>
        <v>1787.94</v>
      </c>
      <c r="D26" s="94"/>
    </row>
    <row r="27" spans="1:7" x14ac:dyDescent="0.25">
      <c r="B27" s="87" t="s">
        <v>24</v>
      </c>
      <c r="C27" s="89">
        <f>'1кв'!E29+'2кв'!E29+'3кв'!E29+'4кв'!E29</f>
        <v>46043.360000000001</v>
      </c>
      <c r="D27" s="94"/>
      <c r="E27" s="99"/>
    </row>
    <row r="28" spans="1:7" x14ac:dyDescent="0.25">
      <c r="A28" s="95"/>
      <c r="B28" s="100" t="s">
        <v>131</v>
      </c>
      <c r="C28" s="101">
        <f>'2кв'!E31+'3кв'!E31+'3кв'!E35+'3кв'!E36+'4кв'!E30</f>
        <v>19227.16</v>
      </c>
      <c r="D28" s="94"/>
    </row>
    <row r="29" spans="1:7" x14ac:dyDescent="0.25">
      <c r="A29" s="95"/>
      <c r="B29" s="86" t="s">
        <v>103</v>
      </c>
      <c r="C29" s="101">
        <f>SUM(C31:C38)</f>
        <v>80164.41</v>
      </c>
      <c r="D29" s="94"/>
    </row>
    <row r="30" spans="1:7" x14ac:dyDescent="0.25">
      <c r="A30" s="95"/>
      <c r="B30" s="86" t="s">
        <v>94</v>
      </c>
      <c r="C30" s="101"/>
      <c r="D30" s="94"/>
      <c r="G30" s="99"/>
    </row>
    <row r="31" spans="1:7" ht="31.5" x14ac:dyDescent="0.25">
      <c r="A31" s="95"/>
      <c r="B31" s="102" t="s">
        <v>104</v>
      </c>
      <c r="C31" s="103">
        <f>'1кв'!E30</f>
        <v>1866</v>
      </c>
      <c r="D31" s="94"/>
    </row>
    <row r="32" spans="1:7" ht="31.5" x14ac:dyDescent="0.25">
      <c r="A32" s="95"/>
      <c r="B32" s="102" t="s">
        <v>132</v>
      </c>
      <c r="C32" s="103">
        <f>'1кв'!E31</f>
        <v>19152.04</v>
      </c>
      <c r="D32" s="94"/>
    </row>
    <row r="33" spans="1:5" x14ac:dyDescent="0.25">
      <c r="A33" s="95"/>
      <c r="B33" s="102" t="s">
        <v>105</v>
      </c>
      <c r="C33" s="103">
        <f>'2кв'!E30</f>
        <v>8900</v>
      </c>
      <c r="D33" s="94"/>
    </row>
    <row r="34" spans="1:5" x14ac:dyDescent="0.25">
      <c r="A34" s="95"/>
      <c r="B34" s="102" t="s">
        <v>106</v>
      </c>
      <c r="C34" s="103">
        <f>'3кв'!E30</f>
        <v>14820</v>
      </c>
      <c r="D34" s="94"/>
    </row>
    <row r="35" spans="1:5" x14ac:dyDescent="0.25">
      <c r="A35" s="95"/>
      <c r="B35" s="102" t="s">
        <v>133</v>
      </c>
      <c r="C35" s="103">
        <f>'3кв'!E32</f>
        <v>19746.62</v>
      </c>
      <c r="D35" s="94"/>
    </row>
    <row r="36" spans="1:5" x14ac:dyDescent="0.25">
      <c r="A36" s="95"/>
      <c r="B36" s="102" t="s">
        <v>134</v>
      </c>
      <c r="C36" s="103">
        <f>'3кв'!E33</f>
        <v>8330.69</v>
      </c>
      <c r="D36" s="94"/>
    </row>
    <row r="37" spans="1:5" x14ac:dyDescent="0.25">
      <c r="A37" s="95"/>
      <c r="B37" s="102" t="s">
        <v>135</v>
      </c>
      <c r="C37" s="103">
        <f>'3кв'!E34</f>
        <v>7349.06</v>
      </c>
      <c r="D37" s="94"/>
    </row>
    <row r="38" spans="1:5" x14ac:dyDescent="0.25">
      <c r="A38" s="95"/>
      <c r="B38" s="102"/>
      <c r="C38" s="103"/>
      <c r="D38" s="94"/>
    </row>
    <row r="39" spans="1:5" x14ac:dyDescent="0.25">
      <c r="B39" s="104" t="s">
        <v>107</v>
      </c>
      <c r="C39" s="105">
        <f>SUM(C20:C29)</f>
        <v>1565025.3559999997</v>
      </c>
      <c r="D39" s="94"/>
      <c r="E39" s="99"/>
    </row>
    <row r="40" spans="1:5" x14ac:dyDescent="0.25">
      <c r="B40" s="104" t="s">
        <v>108</v>
      </c>
      <c r="C40" s="106">
        <f>C6+C18-C39</f>
        <v>13461.824000000022</v>
      </c>
      <c r="D40" s="94"/>
    </row>
    <row r="41" spans="1:5" x14ac:dyDescent="0.25">
      <c r="B41" s="85"/>
      <c r="C41" s="85"/>
      <c r="D41" s="94"/>
    </row>
    <row r="42" spans="1:5" s="17" customFormat="1" ht="15" x14ac:dyDescent="0.25">
      <c r="B42" s="107" t="s">
        <v>109</v>
      </c>
      <c r="C42" s="107"/>
      <c r="D42" s="108"/>
    </row>
    <row r="43" spans="1:5" s="17" customFormat="1" ht="15" x14ac:dyDescent="0.25">
      <c r="B43" s="107" t="s">
        <v>110</v>
      </c>
      <c r="C43" s="109">
        <v>234822.62</v>
      </c>
      <c r="D43" s="108"/>
    </row>
    <row r="44" spans="1:5" s="17" customFormat="1" ht="15" x14ac:dyDescent="0.25">
      <c r="B44" s="110" t="s">
        <v>111</v>
      </c>
      <c r="C44" s="111">
        <v>188940.83</v>
      </c>
      <c r="D44" s="108"/>
    </row>
    <row r="45" spans="1:5" s="17" customFormat="1" ht="15" x14ac:dyDescent="0.25">
      <c r="B45" s="107" t="s">
        <v>112</v>
      </c>
      <c r="C45" s="112">
        <f>C44-C43</f>
        <v>-45881.790000000008</v>
      </c>
      <c r="D45" s="108"/>
    </row>
    <row r="46" spans="1:5" s="17" customFormat="1" ht="15" x14ac:dyDescent="0.25">
      <c r="B46" s="113"/>
      <c r="C46" s="113"/>
      <c r="D46" s="108"/>
    </row>
    <row r="47" spans="1:5" s="17" customFormat="1" ht="15" x14ac:dyDescent="0.25">
      <c r="A47" s="17" t="s">
        <v>113</v>
      </c>
      <c r="B47" s="113" t="s">
        <v>114</v>
      </c>
      <c r="C47" s="113"/>
      <c r="D47" s="108"/>
    </row>
    <row r="48" spans="1:5" s="17" customFormat="1" ht="15" x14ac:dyDescent="0.25">
      <c r="B48" s="113" t="s">
        <v>115</v>
      </c>
      <c r="C48" s="113"/>
      <c r="D48" s="108"/>
    </row>
    <row r="49" spans="2:4" s="17" customFormat="1" ht="15" x14ac:dyDescent="0.25">
      <c r="B49" s="113" t="s">
        <v>116</v>
      </c>
      <c r="C49" s="113"/>
      <c r="D49" s="108"/>
    </row>
    <row r="50" spans="2:4" s="17" customFormat="1" ht="15" x14ac:dyDescent="0.25">
      <c r="B50" s="113"/>
      <c r="C50" s="113"/>
      <c r="D50" s="108"/>
    </row>
    <row r="51" spans="2:4" s="17" customFormat="1" ht="15" x14ac:dyDescent="0.25">
      <c r="B51" s="113" t="s">
        <v>117</v>
      </c>
      <c r="C51" s="113"/>
      <c r="D51" s="108"/>
    </row>
    <row r="52" spans="2:4" x14ac:dyDescent="0.25">
      <c r="B52" s="85"/>
      <c r="C52" s="85"/>
      <c r="D52" s="94"/>
    </row>
    <row r="53" spans="2:4" x14ac:dyDescent="0.25">
      <c r="B53" s="85"/>
      <c r="C53" s="85"/>
      <c r="D53" s="94"/>
    </row>
  </sheetData>
  <mergeCells count="6">
    <mergeCell ref="A1:C1"/>
    <mergeCell ref="A2:C2"/>
    <mergeCell ref="A3:C3"/>
    <mergeCell ref="A4:C4"/>
    <mergeCell ref="A5:C5"/>
    <mergeCell ref="B19:C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2025-02-27T09:49:17Z</dcterms:modified>
</cp:coreProperties>
</file>